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dM\GESTION\PROJETS\BENIN\AJLA\Projet Coopérative - OIF\"/>
    </mc:Choice>
  </mc:AlternateContent>
  <bookViews>
    <workbookView xWindow="-120" yWindow="-120" windowWidth="20736" windowHeight="11760" activeTab="1"/>
  </bookViews>
  <sheets>
    <sheet name="Budget du Projet" sheetId="2" r:id="rId1"/>
    <sheet name="Budget plus €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69" i="3" l="1"/>
  <c r="L69" i="3"/>
  <c r="N68" i="3"/>
  <c r="M68" i="3"/>
  <c r="L68" i="3"/>
  <c r="K68" i="3"/>
  <c r="M67" i="3"/>
  <c r="M66" i="3"/>
  <c r="L63" i="3"/>
  <c r="L62" i="3"/>
  <c r="L61" i="3"/>
  <c r="M60" i="3"/>
  <c r="L60" i="3"/>
  <c r="K60" i="3"/>
  <c r="L59" i="3"/>
  <c r="L58" i="3"/>
  <c r="L57" i="3"/>
  <c r="M56" i="3"/>
  <c r="L56" i="3"/>
  <c r="M44" i="3"/>
  <c r="M45" i="3"/>
  <c r="M43" i="3"/>
  <c r="M38" i="3"/>
  <c r="N35" i="3"/>
  <c r="M35" i="3"/>
  <c r="K35" i="3"/>
  <c r="L47" i="3"/>
  <c r="L46" i="3"/>
  <c r="K46" i="3"/>
  <c r="N37" i="3"/>
  <c r="N38" i="3"/>
  <c r="N39" i="3"/>
  <c r="N40" i="3"/>
  <c r="N41" i="3"/>
  <c r="N42" i="3"/>
  <c r="N43" i="3"/>
  <c r="N44" i="3"/>
  <c r="N45" i="3"/>
  <c r="N10" i="3"/>
  <c r="N12" i="3"/>
  <c r="N14" i="3"/>
  <c r="N7" i="3"/>
  <c r="N6" i="3"/>
  <c r="K62" i="3"/>
  <c r="K67" i="3"/>
  <c r="K56" i="3"/>
  <c r="K47" i="3"/>
  <c r="K36" i="3"/>
  <c r="N36" i="3" s="1"/>
  <c r="K37" i="3"/>
  <c r="K38" i="3"/>
  <c r="K43" i="3"/>
  <c r="K44" i="3"/>
  <c r="K45" i="3"/>
  <c r="K9" i="3"/>
  <c r="N9" i="3" s="1"/>
  <c r="K10" i="3"/>
  <c r="K11" i="3"/>
  <c r="N11" i="3" s="1"/>
  <c r="K12" i="3"/>
  <c r="K13" i="3"/>
  <c r="N13" i="3" s="1"/>
  <c r="K14" i="3"/>
  <c r="K15" i="3"/>
  <c r="N15" i="3" s="1"/>
  <c r="K6" i="3"/>
  <c r="K7" i="3"/>
  <c r="I66" i="3"/>
  <c r="H66" i="3"/>
  <c r="G66" i="3"/>
  <c r="F66" i="3"/>
  <c r="K66" i="3" s="1"/>
  <c r="E66" i="3"/>
  <c r="F63" i="3"/>
  <c r="K63" i="3" s="1"/>
  <c r="F62" i="3"/>
  <c r="G62" i="3" s="1"/>
  <c r="F61" i="3"/>
  <c r="K61" i="3" s="1"/>
  <c r="F60" i="3"/>
  <c r="G60" i="3" s="1"/>
  <c r="H60" i="3" s="1"/>
  <c r="H56" i="3" s="1"/>
  <c r="F59" i="3"/>
  <c r="G59" i="3" s="1"/>
  <c r="F58" i="3"/>
  <c r="G58" i="3" s="1"/>
  <c r="F57" i="3"/>
  <c r="G57" i="3" s="1"/>
  <c r="G47" i="3"/>
  <c r="G46" i="3" s="1"/>
  <c r="I46" i="3"/>
  <c r="H46" i="3"/>
  <c r="F46" i="3"/>
  <c r="E46" i="3"/>
  <c r="H45" i="3"/>
  <c r="I45" i="3" s="1"/>
  <c r="H44" i="3"/>
  <c r="I44" i="3" s="1"/>
  <c r="I43" i="3"/>
  <c r="F42" i="3"/>
  <c r="K42" i="3" s="1"/>
  <c r="F41" i="3"/>
  <c r="I41" i="3" s="1"/>
  <c r="F40" i="3"/>
  <c r="K40" i="3" s="1"/>
  <c r="F39" i="3"/>
  <c r="I39" i="3" s="1"/>
  <c r="I38" i="3"/>
  <c r="I37" i="3"/>
  <c r="I36" i="3"/>
  <c r="G35" i="3"/>
  <c r="F34" i="3"/>
  <c r="I34" i="3" s="1"/>
  <c r="F33" i="3"/>
  <c r="I33" i="3" s="1"/>
  <c r="F32" i="3"/>
  <c r="I32" i="3" s="1"/>
  <c r="F31" i="3"/>
  <c r="I31" i="3" s="1"/>
  <c r="F30" i="3"/>
  <c r="I30" i="3" s="1"/>
  <c r="F29" i="3"/>
  <c r="I29" i="3" s="1"/>
  <c r="F28" i="3"/>
  <c r="I28" i="3" s="1"/>
  <c r="F27" i="3"/>
  <c r="I27" i="3" s="1"/>
  <c r="F26" i="3"/>
  <c r="I26" i="3" s="1"/>
  <c r="F25" i="3"/>
  <c r="I25" i="3" s="1"/>
  <c r="F24" i="3"/>
  <c r="I24" i="3" s="1"/>
  <c r="F23" i="3"/>
  <c r="I23" i="3" s="1"/>
  <c r="F22" i="3"/>
  <c r="I22" i="3" s="1"/>
  <c r="F21" i="3"/>
  <c r="I21" i="3" s="1"/>
  <c r="F20" i="3"/>
  <c r="I20" i="3" s="1"/>
  <c r="H19" i="3"/>
  <c r="G19" i="3"/>
  <c r="I16" i="3"/>
  <c r="F16" i="3"/>
  <c r="F8" i="3" s="1"/>
  <c r="K8" i="3" s="1"/>
  <c r="N8" i="3" s="1"/>
  <c r="I9" i="3"/>
  <c r="I8" i="3" s="1"/>
  <c r="H8" i="3"/>
  <c r="G8" i="3"/>
  <c r="I4" i="3"/>
  <c r="H4" i="3"/>
  <c r="G4" i="3"/>
  <c r="F4" i="3"/>
  <c r="K4" i="3" s="1"/>
  <c r="N4" i="3" s="1"/>
  <c r="E4" i="3"/>
  <c r="K34" i="3" l="1"/>
  <c r="N34" i="3" s="1"/>
  <c r="K32" i="3"/>
  <c r="N32" i="3" s="1"/>
  <c r="K30" i="3"/>
  <c r="N30" i="3" s="1"/>
  <c r="K28" i="3"/>
  <c r="N28" i="3" s="1"/>
  <c r="K26" i="3"/>
  <c r="N26" i="3" s="1"/>
  <c r="K24" i="3"/>
  <c r="N24" i="3" s="1"/>
  <c r="K22" i="3"/>
  <c r="N22" i="3" s="1"/>
  <c r="K20" i="3"/>
  <c r="N20" i="3" s="1"/>
  <c r="K41" i="3"/>
  <c r="K39" i="3"/>
  <c r="K58" i="3"/>
  <c r="F35" i="3"/>
  <c r="I40" i="3"/>
  <c r="I35" i="3" s="1"/>
  <c r="I42" i="3"/>
  <c r="G63" i="3"/>
  <c r="K16" i="3"/>
  <c r="K33" i="3"/>
  <c r="N33" i="3" s="1"/>
  <c r="K31" i="3"/>
  <c r="N31" i="3" s="1"/>
  <c r="K29" i="3"/>
  <c r="N29" i="3" s="1"/>
  <c r="K27" i="3"/>
  <c r="N27" i="3" s="1"/>
  <c r="K25" i="3"/>
  <c r="N25" i="3" s="1"/>
  <c r="K23" i="3"/>
  <c r="N23" i="3" s="1"/>
  <c r="K21" i="3"/>
  <c r="N21" i="3" s="1"/>
  <c r="K59" i="3"/>
  <c r="K57" i="3"/>
  <c r="I19" i="3"/>
  <c r="F19" i="3"/>
  <c r="H35" i="3"/>
  <c r="H68" i="3" s="1"/>
  <c r="I58" i="3"/>
  <c r="G61" i="3"/>
  <c r="I61" i="3" s="1"/>
  <c r="I63" i="3"/>
  <c r="E68" i="3"/>
  <c r="G68" i="3"/>
  <c r="I57" i="3"/>
  <c r="I59" i="3"/>
  <c r="I60" i="3"/>
  <c r="I62" i="3"/>
  <c r="I16" i="2"/>
  <c r="F68" i="3" l="1"/>
  <c r="K19" i="3"/>
  <c r="N19" i="3" s="1"/>
  <c r="F71" i="3"/>
  <c r="G69" i="3"/>
  <c r="H69" i="3"/>
  <c r="I56" i="3"/>
  <c r="F8" i="2"/>
  <c r="F39" i="2"/>
  <c r="G57" i="2"/>
  <c r="I57" i="2" s="1"/>
  <c r="F57" i="2"/>
  <c r="E46" i="2"/>
  <c r="I43" i="2"/>
  <c r="I33" i="2"/>
  <c r="I24" i="2"/>
  <c r="I28" i="2"/>
  <c r="I29" i="2"/>
  <c r="I32" i="2"/>
  <c r="I34" i="2"/>
  <c r="H8" i="2"/>
  <c r="E4" i="2"/>
  <c r="F4" i="2"/>
  <c r="G4" i="2"/>
  <c r="H4" i="2"/>
  <c r="I4" i="2"/>
  <c r="F16" i="2"/>
  <c r="G8" i="2" s="1"/>
  <c r="I9" i="2"/>
  <c r="I37" i="2"/>
  <c r="I36" i="2"/>
  <c r="I40" i="2"/>
  <c r="I38" i="2"/>
  <c r="G35" i="2"/>
  <c r="F21" i="2"/>
  <c r="I21" i="2" s="1"/>
  <c r="F22" i="2"/>
  <c r="I22" i="2" s="1"/>
  <c r="F23" i="2"/>
  <c r="I23" i="2" s="1"/>
  <c r="F24" i="2"/>
  <c r="F25" i="2"/>
  <c r="I25" i="2" s="1"/>
  <c r="F26" i="2"/>
  <c r="I26" i="2" s="1"/>
  <c r="F27" i="2"/>
  <c r="I27" i="2" s="1"/>
  <c r="F28" i="2"/>
  <c r="F29" i="2"/>
  <c r="F30" i="2"/>
  <c r="I30" i="2" s="1"/>
  <c r="F31" i="2"/>
  <c r="I31" i="2" s="1"/>
  <c r="F32" i="2"/>
  <c r="F33" i="2"/>
  <c r="F34" i="2"/>
  <c r="F20" i="2"/>
  <c r="I20" i="2" s="1"/>
  <c r="I19" i="2" s="1"/>
  <c r="F40" i="2"/>
  <c r="F41" i="2"/>
  <c r="I41" i="2" s="1"/>
  <c r="F42" i="2"/>
  <c r="I42" i="2" s="1"/>
  <c r="G19" i="2"/>
  <c r="H19" i="2"/>
  <c r="F19" i="2" l="1"/>
  <c r="I39" i="2"/>
  <c r="F35" i="2"/>
  <c r="I8" i="2"/>
  <c r="F63" i="2" l="1"/>
  <c r="F58" i="2"/>
  <c r="F59" i="2"/>
  <c r="F60" i="2"/>
  <c r="F61" i="2"/>
  <c r="F62" i="2"/>
  <c r="G47" i="2"/>
  <c r="G46" i="2" s="1"/>
  <c r="H45" i="2"/>
  <c r="I45" i="2" s="1"/>
  <c r="H44" i="2"/>
  <c r="I66" i="2"/>
  <c r="H66" i="2"/>
  <c r="G66" i="2"/>
  <c r="G68" i="2" s="1"/>
  <c r="F66" i="2"/>
  <c r="F68" i="2" s="1"/>
  <c r="E66" i="2"/>
  <c r="I46" i="2"/>
  <c r="H46" i="2"/>
  <c r="F46" i="2"/>
  <c r="E68" i="2" l="1"/>
  <c r="G62" i="2"/>
  <c r="I62" i="2" s="1"/>
  <c r="G58" i="2"/>
  <c r="I58" i="2" s="1"/>
  <c r="I44" i="2"/>
  <c r="I35" i="2" s="1"/>
  <c r="H35" i="2"/>
  <c r="G61" i="2"/>
  <c r="I61" i="2"/>
  <c r="G63" i="2"/>
  <c r="I63" i="2" s="1"/>
  <c r="G60" i="2"/>
  <c r="H60" i="2" s="1"/>
  <c r="G59" i="2"/>
  <c r="I59" i="2" s="1"/>
  <c r="H56" i="2" l="1"/>
  <c r="I60" i="2"/>
  <c r="I56" i="2" s="1"/>
  <c r="F73" i="2"/>
  <c r="G69" i="2" l="1"/>
  <c r="H68" i="2" l="1"/>
  <c r="H69" i="2" s="1"/>
</calcChain>
</file>

<file path=xl/sharedStrings.xml><?xml version="1.0" encoding="utf-8"?>
<sst xmlns="http://schemas.openxmlformats.org/spreadsheetml/2006/main" count="201" uniqueCount="100">
  <si>
    <t>Désignation</t>
  </si>
  <si>
    <t>Unité</t>
  </si>
  <si>
    <t>Nombre</t>
  </si>
  <si>
    <t>Coût unité</t>
  </si>
  <si>
    <t>Coût Total</t>
  </si>
  <si>
    <t>Répartition du montant par source de financement</t>
  </si>
  <si>
    <t>Subvention</t>
  </si>
  <si>
    <t>Fond Propre</t>
  </si>
  <si>
    <t>Crédit</t>
  </si>
  <si>
    <t>Achat du domaine</t>
  </si>
  <si>
    <t>Hectares</t>
  </si>
  <si>
    <t>Débroussaillement</t>
  </si>
  <si>
    <t>Hm</t>
  </si>
  <si>
    <t>Dessouchage</t>
  </si>
  <si>
    <t>Construction d’un Magasin</t>
  </si>
  <si>
    <t>Construction d’un hangar de conditionnement</t>
  </si>
  <si>
    <t>Clôture</t>
  </si>
  <si>
    <t>Construction d’un bureau</t>
  </si>
  <si>
    <t>Construction d’une guérite</t>
  </si>
  <si>
    <t>Système d’irrigation</t>
  </si>
  <si>
    <t>A3 : Installer les membres de la coopérative sur le nouveau site</t>
  </si>
  <si>
    <t>Pulvérisateurs</t>
  </si>
  <si>
    <t>Machette + tronçonneuse</t>
  </si>
  <si>
    <t xml:space="preserve">Houes </t>
  </si>
  <si>
    <t>Limes (10)</t>
  </si>
  <si>
    <t>Rouleaux de corde (08) pour piquetage</t>
  </si>
  <si>
    <t>Fûts plastiques (02)</t>
  </si>
  <si>
    <t>Cubitainer (8 000 litres)</t>
  </si>
  <si>
    <t>Suppresseur</t>
  </si>
  <si>
    <r>
      <t xml:space="preserve">Bottes (30 </t>
    </r>
    <r>
      <rPr>
        <sz val="11"/>
        <color rgb="FF000000"/>
        <rFont val="Symbol"/>
        <family val="1"/>
        <charset val="2"/>
      </rPr>
      <t>´</t>
    </r>
    <r>
      <rPr>
        <sz val="11"/>
        <color rgb="FF000000"/>
        <rFont val="Calibri"/>
        <family val="2"/>
        <scheme val="minor"/>
      </rPr>
      <t xml:space="preserve"> 6500f)</t>
    </r>
  </si>
  <si>
    <t>Groupe électrogène (6KVA)</t>
  </si>
  <si>
    <t>Moulin électrique</t>
  </si>
  <si>
    <t>Tricycle (2)</t>
  </si>
  <si>
    <t>Tracteur + remorque + accessoire</t>
  </si>
  <si>
    <t>Motoculteur</t>
  </si>
  <si>
    <t>-</t>
  </si>
  <si>
    <t>Fournitures Consommées</t>
  </si>
  <si>
    <t>Transport</t>
  </si>
  <si>
    <t xml:space="preserve">Charges sociales </t>
  </si>
  <si>
    <t>Impôts et taxe</t>
  </si>
  <si>
    <t>Prestation de services du cabinet HPMC agréé par le MAEP</t>
  </si>
  <si>
    <r>
      <t>A7</t>
    </r>
    <r>
      <rPr>
        <b/>
        <sz val="11"/>
        <color rgb="FF000000"/>
        <rFont val="Bookman Old Style"/>
        <family val="1"/>
      </rPr>
      <t> :</t>
    </r>
    <r>
      <rPr>
        <sz val="11"/>
        <color rgb="FF000000"/>
        <rFont val="Bookman Old Style"/>
        <family val="1"/>
      </rPr>
      <t xml:space="preserve"> Former les membres de la coopérative en gestion administrative et financière (outils de gestion)</t>
    </r>
  </si>
  <si>
    <r>
      <t>A8</t>
    </r>
    <r>
      <rPr>
        <b/>
        <sz val="11"/>
        <color rgb="FF000000"/>
        <rFont val="Bookman Old Style"/>
        <family val="1"/>
      </rPr>
      <t> :</t>
    </r>
    <r>
      <rPr>
        <sz val="11"/>
        <color rgb="FF000000"/>
        <rFont val="Bookman Old Style"/>
        <family val="1"/>
      </rPr>
      <t xml:space="preserve"> Former les membres de la coopérative sur des thématiques en lien avec le développement personnel et le leadership entrepreneurial</t>
    </r>
  </si>
  <si>
    <r>
      <t>A9</t>
    </r>
    <r>
      <rPr>
        <b/>
        <sz val="11"/>
        <color rgb="FF000000"/>
        <rFont val="Bookman Old Style"/>
        <family val="1"/>
      </rPr>
      <t> :</t>
    </r>
    <r>
      <rPr>
        <sz val="11"/>
        <color rgb="FF000000"/>
        <rFont val="Bookman Old Style"/>
        <family val="1"/>
      </rPr>
      <t xml:space="preserve"> Former les membres de la coopérative sur les nouveaux itinéraires techniques de production des cultures maraichères et autres cultures</t>
    </r>
  </si>
  <si>
    <t>A10 : Faciliter l’Accès au Marché des produits de la coopérative</t>
  </si>
  <si>
    <t>A11 : Doter le comité de gestion du projet des moyens de fonctionnement nécessaires pour le suivi permanent des activités du projet</t>
  </si>
  <si>
    <t>Coordonnateur du Projet</t>
  </si>
  <si>
    <t>1 Pers</t>
  </si>
  <si>
    <t>Dotation pour transport tout au long du projet</t>
  </si>
  <si>
    <t>Mois</t>
  </si>
  <si>
    <t>Dotation pour l’achat des fournitures consommées</t>
  </si>
  <si>
    <t>A11 : Assurer un compte rendu périodique et régulier des différents acteurs impliqués à tous les niveaux du processus</t>
  </si>
  <si>
    <t>Frais préliminaire</t>
  </si>
  <si>
    <t>Etude et élaboration du document de Projet</t>
  </si>
  <si>
    <t>GRAND TOTAL</t>
  </si>
  <si>
    <t>POURCENTAGE</t>
  </si>
  <si>
    <t>Assistant de coordination programme et projet</t>
  </si>
  <si>
    <t>Chargé de gestion Comptable</t>
  </si>
  <si>
    <t>Dotation pour loyer</t>
  </si>
  <si>
    <t xml:space="preserve">Prestation de l’équipe de Gestion du projet </t>
  </si>
  <si>
    <t>Frais de communication</t>
  </si>
  <si>
    <t>Autres services consommés (Main d'œuvre et autre etc…)</t>
  </si>
  <si>
    <r>
      <t>A1 :</t>
    </r>
    <r>
      <rPr>
        <b/>
        <sz val="10"/>
        <color rgb="FF000000"/>
        <rFont val="Bookman Old Style"/>
        <family val="1"/>
      </rPr>
      <t xml:space="preserve"> Assurer l’achat du domaine et l’aménagement du site ; </t>
    </r>
  </si>
  <si>
    <t>Production</t>
  </si>
  <si>
    <t xml:space="preserve">Récolte </t>
  </si>
  <si>
    <t>Lampadaire</t>
  </si>
  <si>
    <t>Sarclage</t>
  </si>
  <si>
    <t>calcul du BFR?</t>
  </si>
  <si>
    <t>emprunt et non subvention</t>
  </si>
  <si>
    <t>prêt, pas fonds propre</t>
  </si>
  <si>
    <t>panneaus solaires?</t>
  </si>
  <si>
    <t>calcul ?</t>
  </si>
  <si>
    <t>??</t>
  </si>
  <si>
    <t>Matières premières, intrants, besoin en fonds de roulement</t>
  </si>
  <si>
    <t>Frais de personnel  6 mois?</t>
  </si>
  <si>
    <t>Sarclobutage (jours)</t>
  </si>
  <si>
    <r>
      <t>Forage (</t>
    </r>
    <r>
      <rPr>
        <sz val="11"/>
        <color theme="1"/>
        <rFont val="Bookman Old Style"/>
        <family val="1"/>
      </rPr>
      <t>3 pour les 25 hectares)</t>
    </r>
    <r>
      <rPr>
        <sz val="12"/>
        <color theme="1"/>
        <rFont val="Bookman Old Style"/>
        <family val="1"/>
      </rPr>
      <t xml:space="preserve"> </t>
    </r>
    <r>
      <rPr>
        <sz val="12"/>
        <color rgb="FFFF0000"/>
        <rFont val="Bookman Old Style"/>
        <family val="1"/>
      </rPr>
      <t>et irrigation?</t>
    </r>
  </si>
  <si>
    <t>Brouettes</t>
  </si>
  <si>
    <r>
      <t xml:space="preserve">A2 : Doter la coopérative des </t>
    </r>
    <r>
      <rPr>
        <b/>
        <sz val="11"/>
        <color rgb="FFFF0000"/>
        <rFont val="Bookman Old Style"/>
        <family val="1"/>
      </rPr>
      <t>infrastructures</t>
    </r>
    <r>
      <rPr>
        <b/>
        <sz val="11"/>
        <color rgb="FF000000"/>
        <rFont val="Bookman Old Style"/>
        <family val="1"/>
      </rPr>
      <t xml:space="preserve"> nécessaires à l’exploitation ; aucune infrastructure existante, </t>
    </r>
  </si>
  <si>
    <t>???</t>
  </si>
  <si>
    <r>
      <t>A4</t>
    </r>
    <r>
      <rPr>
        <b/>
        <sz val="11"/>
        <color rgb="FF000000"/>
        <rFont val="Bookman Old Style"/>
        <family val="1"/>
      </rPr>
      <t xml:space="preserve"> : Doter la coopérative des </t>
    </r>
    <r>
      <rPr>
        <b/>
        <sz val="11"/>
        <color rgb="FFFF0000"/>
        <rFont val="Bookman Old Style"/>
        <family val="1"/>
      </rPr>
      <t>équipements et matériel</t>
    </r>
    <r>
      <rPr>
        <b/>
        <sz val="11"/>
        <color rgb="FF000000"/>
        <rFont val="Bookman Old Style"/>
        <family val="1"/>
      </rPr>
      <t xml:space="preserve">s nécessaires et autres moyens utiles pour l’exploitation du domaine: </t>
    </r>
  </si>
  <si>
    <r>
      <t>A5</t>
    </r>
    <r>
      <rPr>
        <b/>
        <sz val="11"/>
        <color rgb="FF000000"/>
        <rFont val="Bookman Old Style"/>
        <family val="1"/>
      </rPr>
      <t xml:space="preserve"> : Doter la coopérative des matières premières, fournitures consommées et autres charges de production </t>
    </r>
  </si>
  <si>
    <t>merci d'expliquer le calcul des sommes: périodes?</t>
  </si>
  <si>
    <t>125 = 5 personnes X 25 ha, sur un mois?</t>
  </si>
  <si>
    <t>4 mois de main d'œuvre dans le BFR?</t>
  </si>
  <si>
    <r>
      <t>A6</t>
    </r>
    <r>
      <rPr>
        <b/>
        <sz val="11"/>
        <color rgb="FF000000"/>
        <rFont val="Bookman Old Style"/>
        <family val="1"/>
      </rPr>
      <t xml:space="preserve"> : Signer une convention avec le cabinet HPMC pour assurer l’encadrement technique continu des membres de la coopérative </t>
    </r>
  </si>
  <si>
    <t>Pourcentage qu'occupe le fonctionnement sur le coût du projet</t>
  </si>
  <si>
    <t>Francs Cfa</t>
  </si>
  <si>
    <t xml:space="preserve">A1 : Assurer l’achat du domaine et l’aménagement du site ; </t>
  </si>
  <si>
    <t>Bottes (30 ´ 6500f)</t>
  </si>
  <si>
    <r>
      <t xml:space="preserve">A2 : Doter la coopérative des </t>
    </r>
    <r>
      <rPr>
        <b/>
        <sz val="12"/>
        <color rgb="FFFF0000"/>
        <rFont val="Cambria"/>
        <family val="1"/>
      </rPr>
      <t>infrastructures</t>
    </r>
    <r>
      <rPr>
        <b/>
        <sz val="12"/>
        <color rgb="FF000000"/>
        <rFont val="Cambria"/>
        <family val="1"/>
      </rPr>
      <t xml:space="preserve"> nécessaires à l’exploitation ; aucune infrastructure existante, </t>
    </r>
  </si>
  <si>
    <r>
      <t xml:space="preserve">Forage (3 pour les 25 hectares) </t>
    </r>
    <r>
      <rPr>
        <sz val="12"/>
        <color rgb="FFFF0000"/>
        <rFont val="Cambria"/>
        <family val="1"/>
      </rPr>
      <t>et irrigation?</t>
    </r>
  </si>
  <si>
    <r>
      <t>A4</t>
    </r>
    <r>
      <rPr>
        <b/>
        <sz val="12"/>
        <color rgb="FF000000"/>
        <rFont val="Cambria"/>
        <family val="1"/>
      </rPr>
      <t xml:space="preserve"> : Doter la coopérative des </t>
    </r>
    <r>
      <rPr>
        <b/>
        <sz val="12"/>
        <color rgb="FFFF0000"/>
        <rFont val="Cambria"/>
        <family val="1"/>
      </rPr>
      <t>équipements et matériel</t>
    </r>
    <r>
      <rPr>
        <b/>
        <sz val="12"/>
        <color rgb="FF000000"/>
        <rFont val="Cambria"/>
        <family val="1"/>
      </rPr>
      <t xml:space="preserve">s nécessaires et autres moyens utiles pour l’exploitation du domaine: </t>
    </r>
  </si>
  <si>
    <r>
      <t>A5</t>
    </r>
    <r>
      <rPr>
        <b/>
        <sz val="12"/>
        <color rgb="FF000000"/>
        <rFont val="Cambria"/>
        <family val="1"/>
      </rPr>
      <t xml:space="preserve"> : Doter la coopérative des matières premières, fournitures consommées et autres charges de production </t>
    </r>
  </si>
  <si>
    <r>
      <t>A6</t>
    </r>
    <r>
      <rPr>
        <b/>
        <sz val="12"/>
        <color rgb="FF000000"/>
        <rFont val="Cambria"/>
        <family val="1"/>
      </rPr>
      <t xml:space="preserve"> : Signer une convention avec le cabinet HPMC pour assurer l’encadrement technique continu des membres de la coopérative </t>
    </r>
  </si>
  <si>
    <r>
      <t>A7</t>
    </r>
    <r>
      <rPr>
        <b/>
        <sz val="12"/>
        <color rgb="FF000000"/>
        <rFont val="Cambria"/>
        <family val="1"/>
      </rPr>
      <t> :</t>
    </r>
    <r>
      <rPr>
        <sz val="12"/>
        <color rgb="FF000000"/>
        <rFont val="Cambria"/>
        <family val="1"/>
      </rPr>
      <t xml:space="preserve"> Former les membres de la coopérative en gestion administrative et financière (outils de gestion)</t>
    </r>
  </si>
  <si>
    <r>
      <t>A8</t>
    </r>
    <r>
      <rPr>
        <b/>
        <sz val="12"/>
        <color rgb="FF000000"/>
        <rFont val="Cambria"/>
        <family val="1"/>
      </rPr>
      <t> :</t>
    </r>
    <r>
      <rPr>
        <sz val="12"/>
        <color rgb="FF000000"/>
        <rFont val="Cambria"/>
        <family val="1"/>
      </rPr>
      <t xml:space="preserve"> Former les membres de la coopérative sur des thématiques en lien avec le développement personnel et le leadership entrepreneurial</t>
    </r>
  </si>
  <si>
    <r>
      <t>A9</t>
    </r>
    <r>
      <rPr>
        <b/>
        <sz val="12"/>
        <color rgb="FF000000"/>
        <rFont val="Cambria"/>
        <family val="1"/>
      </rPr>
      <t> :</t>
    </r>
    <r>
      <rPr>
        <sz val="12"/>
        <color rgb="FF000000"/>
        <rFont val="Cambria"/>
        <family val="1"/>
      </rPr>
      <t xml:space="preserve"> Former les membres de la coopérative sur les nouveaux itinéraires techniques de production des cultures maraichères et autres cultures</t>
    </r>
  </si>
  <si>
    <r>
      <rPr>
        <b/>
        <sz val="12"/>
        <color rgb="FF000000"/>
        <rFont val="Cambria"/>
        <family val="1"/>
      </rPr>
      <t>A10</t>
    </r>
    <r>
      <rPr>
        <sz val="12"/>
        <color rgb="FF000000"/>
        <rFont val="Cambria"/>
        <family val="1"/>
      </rPr>
      <t xml:space="preserve"> : Faciliter l’Accès au Marché des produits de la coopérative</t>
    </r>
  </si>
  <si>
    <t>panneaus solaires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</si>
</sst>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Bookman Old Style"/>
      <family val="1"/>
    </font>
    <font>
      <sz val="11"/>
      <color rgb="FF000000"/>
      <name val="Bookman Old Style"/>
      <family val="1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u/>
      <sz val="11"/>
      <color rgb="FF000000"/>
      <name val="Bookman Old Style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Symbol"/>
      <family val="1"/>
      <charset val="2"/>
    </font>
    <font>
      <b/>
      <sz val="11"/>
      <color theme="1"/>
      <name val="Bookman Old Style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Bookman Old Style"/>
      <family val="1"/>
    </font>
    <font>
      <sz val="11"/>
      <color rgb="FFFF0000"/>
      <name val="Calibri"/>
      <family val="2"/>
      <scheme val="minor"/>
    </font>
    <font>
      <sz val="11"/>
      <color rgb="FFFF0000"/>
      <name val="Bookman Old Style"/>
      <family val="1"/>
    </font>
    <font>
      <b/>
      <sz val="11"/>
      <color rgb="FFFF0000"/>
      <name val="Bookman Old Style"/>
      <family val="1"/>
    </font>
    <font>
      <sz val="12"/>
      <color rgb="FFFF0000"/>
      <name val="Bookman Old Style"/>
      <family val="1"/>
    </font>
    <font>
      <sz val="12"/>
      <color theme="1"/>
      <name val="Cambria"/>
      <family val="1"/>
    </font>
    <font>
      <sz val="12"/>
      <color rgb="FFFF0000"/>
      <name val="Cambria"/>
      <family val="1"/>
    </font>
    <font>
      <b/>
      <sz val="12"/>
      <color rgb="FF000000"/>
      <name val="Cambria"/>
      <family val="1"/>
    </font>
    <font>
      <b/>
      <sz val="12"/>
      <color rgb="FFFF0000"/>
      <name val="Cambria"/>
      <family val="1"/>
    </font>
    <font>
      <sz val="12"/>
      <color rgb="FF000000"/>
      <name val="Cambria"/>
      <family val="1"/>
    </font>
    <font>
      <b/>
      <u/>
      <sz val="12"/>
      <color rgb="FF000000"/>
      <name val="Cambria"/>
      <family val="1"/>
    </font>
    <font>
      <b/>
      <sz val="12"/>
      <color theme="1"/>
      <name val="Cambria"/>
      <family val="1"/>
    </font>
    <font>
      <sz val="12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8">
    <xf numFmtId="0" fontId="0" fillId="0" borderId="0" xfId="0"/>
    <xf numFmtId="3" fontId="0" fillId="0" borderId="0" xfId="0" applyNumberFormat="1"/>
    <xf numFmtId="0" fontId="0" fillId="2" borderId="0" xfId="0" applyFill="1"/>
    <xf numFmtId="0" fontId="2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 wrapText="1"/>
    </xf>
    <xf numFmtId="3" fontId="0" fillId="2" borderId="10" xfId="0" applyNumberForma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justify" vertical="center" wrapText="1"/>
    </xf>
    <xf numFmtId="3" fontId="3" fillId="2" borderId="10" xfId="0" applyNumberFormat="1" applyFont="1" applyFill="1" applyBorder="1" applyAlignment="1">
      <alignment horizontal="right" vertical="center"/>
    </xf>
    <xf numFmtId="9" fontId="2" fillId="2" borderId="21" xfId="0" applyNumberFormat="1" applyFont="1" applyFill="1" applyBorder="1" applyAlignment="1">
      <alignment horizontal="center" vertical="center"/>
    </xf>
    <xf numFmtId="9" fontId="2" fillId="2" borderId="20" xfId="1" applyFont="1" applyFill="1" applyBorder="1" applyAlignment="1">
      <alignment horizontal="center" vertical="center"/>
    </xf>
    <xf numFmtId="9" fontId="2" fillId="2" borderId="10" xfId="1" applyFont="1" applyFill="1" applyBorder="1" applyAlignment="1">
      <alignment horizontal="center" vertical="center"/>
    </xf>
    <xf numFmtId="3" fontId="0" fillId="2" borderId="0" xfId="0" applyNumberFormat="1" applyFill="1"/>
    <xf numFmtId="10" fontId="11" fillId="2" borderId="22" xfId="1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 wrapText="1"/>
    </xf>
    <xf numFmtId="3" fontId="13" fillId="2" borderId="10" xfId="0" applyNumberFormat="1" applyFont="1" applyFill="1" applyBorder="1" applyAlignment="1">
      <alignment horizontal="right" vertical="center"/>
    </xf>
    <xf numFmtId="3" fontId="13" fillId="2" borderId="10" xfId="0" applyNumberFormat="1" applyFont="1" applyFill="1" applyBorder="1" applyAlignment="1">
      <alignment horizontal="right" vertical="center" wrapText="1"/>
    </xf>
    <xf numFmtId="3" fontId="15" fillId="2" borderId="10" xfId="0" applyNumberFormat="1" applyFont="1" applyFill="1" applyBorder="1" applyAlignment="1">
      <alignment horizontal="right" vertical="center"/>
    </xf>
    <xf numFmtId="0" fontId="13" fillId="0" borderId="0" xfId="0" applyFont="1"/>
    <xf numFmtId="0" fontId="13" fillId="2" borderId="25" xfId="0" applyFont="1" applyFill="1" applyBorder="1" applyAlignment="1">
      <alignment horizontal="justify" vertical="center" wrapText="1"/>
    </xf>
    <xf numFmtId="3" fontId="2" fillId="2" borderId="10" xfId="0" applyNumberFormat="1" applyFont="1" applyFill="1" applyBorder="1" applyAlignment="1">
      <alignment horizontal="right"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horizontal="center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14" fillId="2" borderId="10" xfId="0" applyNumberFormat="1" applyFont="1" applyFill="1" applyBorder="1" applyAlignment="1">
      <alignment horizontal="right" vertical="center"/>
    </xf>
    <xf numFmtId="3" fontId="15" fillId="2" borderId="10" xfId="0" applyNumberFormat="1" applyFont="1" applyFill="1" applyBorder="1" applyAlignment="1">
      <alignment horizontal="center" vertical="center"/>
    </xf>
    <xf numFmtId="3" fontId="8" fillId="2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>
      <alignment vertical="center"/>
    </xf>
    <xf numFmtId="3" fontId="3" fillId="2" borderId="10" xfId="0" applyNumberFormat="1" applyFont="1" applyFill="1" applyBorder="1" applyAlignment="1">
      <alignment vertical="center"/>
    </xf>
    <xf numFmtId="3" fontId="10" fillId="2" borderId="10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6" fillId="2" borderId="1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13" xfId="0" applyFont="1" applyFill="1" applyBorder="1" applyAlignment="1">
      <alignment horizontal="justify" vertical="center" wrapText="1"/>
    </xf>
    <xf numFmtId="0" fontId="2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justify" vertical="center" wrapText="1"/>
    </xf>
    <xf numFmtId="0" fontId="8" fillId="2" borderId="17" xfId="0" applyFont="1" applyFill="1" applyBorder="1" applyAlignment="1">
      <alignment horizontal="justify" vertical="center" wrapText="1"/>
    </xf>
    <xf numFmtId="0" fontId="6" fillId="2" borderId="11" xfId="0" applyFont="1" applyFill="1" applyBorder="1" applyAlignment="1">
      <alignment horizontal="justify" vertical="center" wrapText="1"/>
    </xf>
    <xf numFmtId="0" fontId="6" fillId="2" borderId="12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justify" vertical="center" wrapText="1"/>
    </xf>
    <xf numFmtId="0" fontId="13" fillId="2" borderId="13" xfId="0" applyFont="1" applyFill="1" applyBorder="1" applyAlignment="1">
      <alignment horizontal="justify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8" fillId="2" borderId="13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justify" vertical="center"/>
    </xf>
    <xf numFmtId="0" fontId="3" fillId="2" borderId="13" xfId="0" applyFont="1" applyFill="1" applyBorder="1" applyAlignment="1">
      <alignment horizontal="justify" vertical="center"/>
    </xf>
    <xf numFmtId="0" fontId="6" fillId="2" borderId="14" xfId="0" applyFont="1" applyFill="1" applyBorder="1" applyAlignment="1">
      <alignment horizontal="justify" vertical="center" wrapText="1"/>
    </xf>
    <xf numFmtId="0" fontId="6" fillId="2" borderId="15" xfId="0" applyFont="1" applyFill="1" applyBorder="1" applyAlignment="1">
      <alignment horizontal="justify" vertical="center" wrapText="1"/>
    </xf>
    <xf numFmtId="0" fontId="7" fillId="2" borderId="16" xfId="0" applyFont="1" applyFill="1" applyBorder="1" applyAlignment="1">
      <alignment horizontal="justify" vertical="center" wrapText="1"/>
    </xf>
    <xf numFmtId="0" fontId="7" fillId="2" borderId="17" xfId="0" applyFont="1" applyFill="1" applyBorder="1" applyAlignment="1">
      <alignment horizontal="justify" vertical="center" wrapText="1"/>
    </xf>
    <xf numFmtId="0" fontId="8" fillId="2" borderId="16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justify" vertical="center"/>
    </xf>
    <xf numFmtId="0" fontId="4" fillId="2" borderId="13" xfId="0" applyFont="1" applyFill="1" applyBorder="1" applyAlignment="1">
      <alignment horizontal="justify" vertical="center"/>
    </xf>
    <xf numFmtId="0" fontId="5" fillId="2" borderId="4" xfId="0" applyFont="1" applyFill="1" applyBorder="1" applyAlignment="1">
      <alignment horizontal="justify" vertical="center"/>
    </xf>
    <xf numFmtId="0" fontId="5" fillId="2" borderId="13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justify" vertical="center" wrapText="1"/>
    </xf>
    <xf numFmtId="0" fontId="13" fillId="2" borderId="4" xfId="0" applyFont="1" applyFill="1" applyBorder="1" applyAlignment="1">
      <alignment horizontal="justify" vertical="center"/>
    </xf>
    <xf numFmtId="0" fontId="13" fillId="2" borderId="13" xfId="0" applyFont="1" applyFill="1" applyBorder="1" applyAlignment="1">
      <alignment horizontal="justify" vertical="center"/>
    </xf>
    <xf numFmtId="0" fontId="0" fillId="2" borderId="4" xfId="0" applyFill="1" applyBorder="1" applyAlignment="1">
      <alignment horizontal="justify" vertical="center"/>
    </xf>
    <xf numFmtId="0" fontId="0" fillId="2" borderId="13" xfId="0" applyFill="1" applyBorder="1" applyAlignment="1">
      <alignment horizontal="justify" vertical="center"/>
    </xf>
    <xf numFmtId="0" fontId="0" fillId="2" borderId="22" xfId="0" applyFill="1" applyBorder="1" applyAlignment="1">
      <alignment horizontal="left" vertical="center" wrapText="1"/>
    </xf>
    <xf numFmtId="0" fontId="0" fillId="2" borderId="21" xfId="0" applyFill="1" applyBorder="1" applyAlignment="1">
      <alignment horizontal="center"/>
    </xf>
    <xf numFmtId="0" fontId="17" fillId="2" borderId="31" xfId="0" applyFont="1" applyFill="1" applyBorder="1" applyAlignment="1">
      <alignment horizontal="justify" vertical="center"/>
    </xf>
    <xf numFmtId="0" fontId="17" fillId="2" borderId="22" xfId="0" applyFont="1" applyFill="1" applyBorder="1" applyAlignment="1">
      <alignment horizontal="justify" vertical="center"/>
    </xf>
    <xf numFmtId="0" fontId="17" fillId="0" borderId="0" xfId="0" applyFont="1"/>
    <xf numFmtId="0" fontId="19" fillId="2" borderId="22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justify" vertical="center"/>
    </xf>
    <xf numFmtId="0" fontId="18" fillId="2" borderId="29" xfId="0" applyFont="1" applyFill="1" applyBorder="1" applyAlignment="1">
      <alignment horizontal="justify" vertical="center"/>
    </xf>
    <xf numFmtId="0" fontId="21" fillId="2" borderId="29" xfId="0" applyFont="1" applyFill="1" applyBorder="1" applyAlignment="1">
      <alignment horizontal="center" vertical="center"/>
    </xf>
    <xf numFmtId="3" fontId="21" fillId="2" borderId="29" xfId="0" applyNumberFormat="1" applyFont="1" applyFill="1" applyBorder="1" applyAlignment="1">
      <alignment vertical="center"/>
    </xf>
    <xf numFmtId="0" fontId="18" fillId="0" borderId="0" xfId="0" applyFont="1"/>
    <xf numFmtId="0" fontId="21" fillId="2" borderId="22" xfId="0" applyFont="1" applyFill="1" applyBorder="1" applyAlignment="1">
      <alignment horizontal="center" vertical="center"/>
    </xf>
    <xf numFmtId="3" fontId="21" fillId="2" borderId="22" xfId="0" applyNumberFormat="1" applyFont="1" applyFill="1" applyBorder="1" applyAlignment="1">
      <alignment vertical="center"/>
    </xf>
    <xf numFmtId="0" fontId="17" fillId="2" borderId="33" xfId="0" applyFont="1" applyFill="1" applyBorder="1" applyAlignment="1">
      <alignment horizontal="justify" vertical="center"/>
    </xf>
    <xf numFmtId="0" fontId="17" fillId="2" borderId="34" xfId="0" applyFont="1" applyFill="1" applyBorder="1" applyAlignment="1">
      <alignment horizontal="justify" vertical="center"/>
    </xf>
    <xf numFmtId="0" fontId="21" fillId="2" borderId="34" xfId="0" applyFont="1" applyFill="1" applyBorder="1" applyAlignment="1">
      <alignment horizontal="center" vertical="center"/>
    </xf>
    <xf numFmtId="3" fontId="21" fillId="2" borderId="34" xfId="0" applyNumberFormat="1" applyFont="1" applyFill="1" applyBorder="1" applyAlignment="1">
      <alignment vertical="center"/>
    </xf>
    <xf numFmtId="0" fontId="17" fillId="2" borderId="28" xfId="0" applyFont="1" applyFill="1" applyBorder="1" applyAlignment="1">
      <alignment horizontal="justify" vertical="center"/>
    </xf>
    <xf numFmtId="0" fontId="17" fillId="2" borderId="29" xfId="0" applyFont="1" applyFill="1" applyBorder="1" applyAlignment="1">
      <alignment horizontal="justify" vertical="center"/>
    </xf>
    <xf numFmtId="0" fontId="21" fillId="2" borderId="33" xfId="0" applyFont="1" applyFill="1" applyBorder="1" applyAlignment="1">
      <alignment horizontal="left" vertical="center" wrapText="1"/>
    </xf>
    <xf numFmtId="0" fontId="21" fillId="2" borderId="34" xfId="0" applyFont="1" applyFill="1" applyBorder="1" applyAlignment="1">
      <alignment horizontal="left" vertical="center" wrapText="1"/>
    </xf>
    <xf numFmtId="0" fontId="21" fillId="2" borderId="39" xfId="0" applyFont="1" applyFill="1" applyBorder="1" applyAlignment="1">
      <alignment horizontal="justify" vertical="center" wrapText="1"/>
    </xf>
    <xf numFmtId="0" fontId="21" fillId="2" borderId="40" xfId="0" applyFont="1" applyFill="1" applyBorder="1" applyAlignment="1">
      <alignment horizontal="justify" vertical="center" wrapText="1"/>
    </xf>
    <xf numFmtId="0" fontId="21" fillId="2" borderId="41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justify" vertical="center" wrapText="1"/>
    </xf>
    <xf numFmtId="0" fontId="21" fillId="2" borderId="22" xfId="0" applyFont="1" applyFill="1" applyBorder="1" applyAlignment="1">
      <alignment horizontal="justify" vertical="center" wrapText="1"/>
    </xf>
    <xf numFmtId="0" fontId="17" fillId="2" borderId="22" xfId="0" applyFont="1" applyFill="1" applyBorder="1" applyAlignment="1">
      <alignment horizontal="center" vertical="center"/>
    </xf>
    <xf numFmtId="0" fontId="21" fillId="2" borderId="43" xfId="0" applyFont="1" applyFill="1" applyBorder="1" applyAlignment="1">
      <alignment horizontal="justify" vertical="center" wrapText="1"/>
    </xf>
    <xf numFmtId="0" fontId="21" fillId="2" borderId="44" xfId="0" applyFont="1" applyFill="1" applyBorder="1" applyAlignment="1">
      <alignment horizontal="justify" vertical="center" wrapText="1"/>
    </xf>
    <xf numFmtId="0" fontId="18" fillId="2" borderId="28" xfId="0" applyFont="1" applyFill="1" applyBorder="1" applyAlignment="1">
      <alignment horizontal="justify" vertical="center" wrapText="1"/>
    </xf>
    <xf numFmtId="0" fontId="18" fillId="2" borderId="29" xfId="0" applyFont="1" applyFill="1" applyBorder="1" applyAlignment="1">
      <alignment horizontal="justify" vertical="center" wrapText="1"/>
    </xf>
    <xf numFmtId="0" fontId="21" fillId="2" borderId="29" xfId="0" applyFont="1" applyFill="1" applyBorder="1" applyAlignment="1">
      <alignment horizontal="right" vertical="center"/>
    </xf>
    <xf numFmtId="0" fontId="21" fillId="2" borderId="22" xfId="0" applyFont="1" applyFill="1" applyBorder="1" applyAlignment="1">
      <alignment horizontal="right" vertical="center"/>
    </xf>
    <xf numFmtId="0" fontId="21" fillId="2" borderId="31" xfId="0" applyFont="1" applyFill="1" applyBorder="1" applyAlignment="1">
      <alignment horizontal="left" vertical="center" wrapText="1"/>
    </xf>
    <xf numFmtId="0" fontId="18" fillId="2" borderId="22" xfId="0" applyFont="1" applyFill="1" applyBorder="1" applyAlignment="1">
      <alignment horizontal="justify" vertical="center" wrapText="1"/>
    </xf>
    <xf numFmtId="3" fontId="17" fillId="0" borderId="0" xfId="0" applyNumberFormat="1" applyFont="1"/>
    <xf numFmtId="0" fontId="18" fillId="2" borderId="31" xfId="0" applyFont="1" applyFill="1" applyBorder="1" applyAlignment="1">
      <alignment horizontal="justify" vertical="center" wrapText="1"/>
    </xf>
    <xf numFmtId="0" fontId="18" fillId="2" borderId="22" xfId="0" applyFont="1" applyFill="1" applyBorder="1" applyAlignment="1">
      <alignment horizontal="justify" vertical="center" wrapText="1"/>
    </xf>
    <xf numFmtId="0" fontId="21" fillId="2" borderId="33" xfId="0" applyFont="1" applyFill="1" applyBorder="1" applyAlignment="1">
      <alignment horizontal="justify" vertical="center" wrapText="1"/>
    </xf>
    <xf numFmtId="0" fontId="21" fillId="2" borderId="34" xfId="0" applyFont="1" applyFill="1" applyBorder="1" applyAlignment="1">
      <alignment horizontal="justify" vertical="center" wrapText="1"/>
    </xf>
    <xf numFmtId="0" fontId="21" fillId="2" borderId="34" xfId="0" applyFont="1" applyFill="1" applyBorder="1" applyAlignment="1">
      <alignment horizontal="right" vertical="center"/>
    </xf>
    <xf numFmtId="0" fontId="21" fillId="2" borderId="28" xfId="0" applyFont="1" applyFill="1" applyBorder="1" applyAlignment="1">
      <alignment horizontal="justify" vertical="center" wrapText="1"/>
    </xf>
    <xf numFmtId="0" fontId="21" fillId="2" borderId="29" xfId="0" applyFont="1" applyFill="1" applyBorder="1" applyAlignment="1">
      <alignment horizontal="justify" vertical="center" wrapText="1"/>
    </xf>
    <xf numFmtId="0" fontId="22" fillId="2" borderId="31" xfId="0" applyFont="1" applyFill="1" applyBorder="1" applyAlignment="1">
      <alignment horizontal="justify" vertical="center" wrapText="1"/>
    </xf>
    <xf numFmtId="0" fontId="22" fillId="2" borderId="22" xfId="0" applyFont="1" applyFill="1" applyBorder="1" applyAlignment="1">
      <alignment horizontal="justify" vertical="center" wrapText="1"/>
    </xf>
    <xf numFmtId="0" fontId="17" fillId="2" borderId="31" xfId="0" applyFont="1" applyFill="1" applyBorder="1" applyAlignment="1">
      <alignment horizontal="justify" vertical="center" wrapText="1"/>
    </xf>
    <xf numFmtId="0" fontId="17" fillId="2" borderId="22" xfId="0" applyFont="1" applyFill="1" applyBorder="1" applyAlignment="1">
      <alignment horizontal="justify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justify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justify" vertical="center" wrapText="1"/>
    </xf>
    <xf numFmtId="0" fontId="21" fillId="2" borderId="22" xfId="0" applyFont="1" applyFill="1" applyBorder="1" applyAlignment="1">
      <alignment horizontal="left" vertical="center" wrapText="1"/>
    </xf>
    <xf numFmtId="0" fontId="17" fillId="2" borderId="0" xfId="0" applyFont="1" applyFill="1"/>
    <xf numFmtId="0" fontId="19" fillId="2" borderId="48" xfId="0" applyFont="1" applyFill="1" applyBorder="1" applyAlignment="1">
      <alignment horizontal="justify" vertical="center" wrapText="1"/>
    </xf>
    <xf numFmtId="0" fontId="19" fillId="2" borderId="49" xfId="0" applyFont="1" applyFill="1" applyBorder="1" applyAlignment="1">
      <alignment horizontal="justify" vertical="center" wrapText="1"/>
    </xf>
    <xf numFmtId="0" fontId="21" fillId="2" borderId="50" xfId="0" applyFont="1" applyFill="1" applyBorder="1" applyAlignment="1">
      <alignment vertical="center"/>
    </xf>
    <xf numFmtId="3" fontId="19" fillId="2" borderId="50" xfId="0" applyNumberFormat="1" applyFont="1" applyFill="1" applyBorder="1" applyAlignment="1">
      <alignment vertical="center"/>
    </xf>
    <xf numFmtId="0" fontId="0" fillId="2" borderId="51" xfId="0" applyFill="1" applyBorder="1"/>
    <xf numFmtId="0" fontId="0" fillId="2" borderId="52" xfId="0" applyFill="1" applyBorder="1"/>
    <xf numFmtId="0" fontId="19" fillId="2" borderId="54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19" fillId="2" borderId="56" xfId="0" applyFont="1" applyFill="1" applyBorder="1" applyAlignment="1">
      <alignment horizontal="center" vertical="center"/>
    </xf>
    <xf numFmtId="0" fontId="19" fillId="2" borderId="57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19" fillId="2" borderId="58" xfId="0" applyFont="1" applyFill="1" applyBorder="1" applyAlignment="1">
      <alignment horizontal="justify" vertical="center" wrapText="1"/>
    </xf>
    <xf numFmtId="0" fontId="19" fillId="2" borderId="53" xfId="0" applyFont="1" applyFill="1" applyBorder="1" applyAlignment="1">
      <alignment horizontal="justify" vertical="center" wrapText="1"/>
    </xf>
    <xf numFmtId="0" fontId="21" fillId="2" borderId="50" xfId="0" applyFont="1" applyFill="1" applyBorder="1" applyAlignment="1">
      <alignment horizontal="center" vertical="center"/>
    </xf>
    <xf numFmtId="3" fontId="21" fillId="2" borderId="50" xfId="0" applyNumberFormat="1" applyFont="1" applyFill="1" applyBorder="1" applyAlignment="1">
      <alignment vertical="center"/>
    </xf>
    <xf numFmtId="0" fontId="21" fillId="2" borderId="58" xfId="0" applyFont="1" applyFill="1" applyBorder="1" applyAlignment="1">
      <alignment horizontal="justify" vertical="center"/>
    </xf>
    <xf numFmtId="0" fontId="21" fillId="2" borderId="53" xfId="0" applyFont="1" applyFill="1" applyBorder="1" applyAlignment="1">
      <alignment horizontal="justify" vertical="center"/>
    </xf>
    <xf numFmtId="0" fontId="22" fillId="2" borderId="59" xfId="0" applyFont="1" applyFill="1" applyBorder="1" applyAlignment="1">
      <alignment horizontal="justify" vertical="center" wrapText="1"/>
    </xf>
    <xf numFmtId="0" fontId="22" fillId="2" borderId="60" xfId="0" applyFont="1" applyFill="1" applyBorder="1" applyAlignment="1">
      <alignment horizontal="justify" vertical="center" wrapText="1"/>
    </xf>
    <xf numFmtId="0" fontId="22" fillId="2" borderId="48" xfId="0" applyFont="1" applyFill="1" applyBorder="1" applyAlignment="1">
      <alignment horizontal="justify" vertical="center" wrapText="1"/>
    </xf>
    <xf numFmtId="0" fontId="22" fillId="2" borderId="49" xfId="0" applyFont="1" applyFill="1" applyBorder="1" applyAlignment="1">
      <alignment horizontal="justify" vertical="center" wrapText="1"/>
    </xf>
    <xf numFmtId="0" fontId="22" fillId="2" borderId="58" xfId="0" applyFont="1" applyFill="1" applyBorder="1" applyAlignment="1">
      <alignment horizontal="justify" vertical="center" wrapText="1"/>
    </xf>
    <xf numFmtId="0" fontId="22" fillId="2" borderId="53" xfId="0" applyFont="1" applyFill="1" applyBorder="1" applyAlignment="1">
      <alignment horizontal="justify" vertical="center" wrapText="1"/>
    </xf>
    <xf numFmtId="0" fontId="21" fillId="2" borderId="50" xfId="0" applyFont="1" applyFill="1" applyBorder="1" applyAlignment="1">
      <alignment horizontal="right" vertical="center"/>
    </xf>
    <xf numFmtId="0" fontId="21" fillId="2" borderId="58" xfId="0" applyFont="1" applyFill="1" applyBorder="1" applyAlignment="1">
      <alignment horizontal="justify" vertical="center" wrapText="1"/>
    </xf>
    <xf numFmtId="0" fontId="21" fillId="2" borderId="53" xfId="0" applyFont="1" applyFill="1" applyBorder="1" applyAlignment="1">
      <alignment horizontal="justify" vertical="center" wrapText="1"/>
    </xf>
    <xf numFmtId="0" fontId="19" fillId="2" borderId="58" xfId="0" applyFont="1" applyFill="1" applyBorder="1" applyAlignment="1">
      <alignment vertical="center" wrapText="1"/>
    </xf>
    <xf numFmtId="0" fontId="19" fillId="2" borderId="53" xfId="0" applyFont="1" applyFill="1" applyBorder="1" applyAlignment="1">
      <alignment vertical="center" wrapText="1"/>
    </xf>
    <xf numFmtId="0" fontId="19" fillId="2" borderId="58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/>
    </xf>
    <xf numFmtId="0" fontId="0" fillId="2" borderId="52" xfId="0" applyFill="1" applyBorder="1" applyAlignment="1"/>
    <xf numFmtId="0" fontId="23" fillId="2" borderId="53" xfId="0" applyFont="1" applyFill="1" applyBorder="1" applyAlignment="1"/>
    <xf numFmtId="0" fontId="23" fillId="2" borderId="45" xfId="0" applyFont="1" applyFill="1" applyBorder="1" applyAlignment="1"/>
    <xf numFmtId="0" fontId="23" fillId="2" borderId="46" xfId="0" applyFont="1" applyFill="1" applyBorder="1" applyAlignment="1"/>
    <xf numFmtId="0" fontId="19" fillId="2" borderId="55" xfId="0" applyFont="1" applyFill="1" applyBorder="1" applyAlignment="1">
      <alignment vertical="center" wrapText="1"/>
    </xf>
    <xf numFmtId="0" fontId="19" fillId="2" borderId="52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 wrapText="1"/>
    </xf>
    <xf numFmtId="0" fontId="19" fillId="2" borderId="30" xfId="0" applyFont="1" applyFill="1" applyBorder="1" applyAlignment="1">
      <alignment vertical="center" wrapText="1"/>
    </xf>
    <xf numFmtId="0" fontId="19" fillId="2" borderId="57" xfId="0" applyFont="1" applyFill="1" applyBorder="1" applyAlignment="1">
      <alignment vertical="center" wrapText="1"/>
    </xf>
    <xf numFmtId="0" fontId="19" fillId="2" borderId="57" xfId="0" applyFont="1" applyFill="1" applyBorder="1" applyAlignment="1">
      <alignment vertical="center"/>
    </xf>
    <xf numFmtId="0" fontId="20" fillId="2" borderId="50" xfId="0" applyFont="1" applyFill="1" applyBorder="1" applyAlignment="1">
      <alignment vertical="center" wrapText="1"/>
    </xf>
    <xf numFmtId="0" fontId="19" fillId="2" borderId="50" xfId="0" applyFont="1" applyFill="1" applyBorder="1" applyAlignment="1">
      <alignment vertical="center"/>
    </xf>
    <xf numFmtId="0" fontId="19" fillId="2" borderId="34" xfId="0" applyFont="1" applyFill="1" applyBorder="1" applyAlignment="1">
      <alignment vertical="center"/>
    </xf>
    <xf numFmtId="0" fontId="20" fillId="2" borderId="35" xfId="0" applyFont="1" applyFill="1" applyBorder="1" applyAlignment="1">
      <alignment vertical="center" wrapText="1"/>
    </xf>
    <xf numFmtId="0" fontId="21" fillId="2" borderId="29" xfId="0" applyFont="1" applyFill="1" applyBorder="1" applyAlignment="1">
      <alignment vertical="center"/>
    </xf>
    <xf numFmtId="3" fontId="21" fillId="2" borderId="29" xfId="0" applyNumberFormat="1" applyFont="1" applyFill="1" applyBorder="1" applyAlignment="1">
      <alignment vertical="center" wrapText="1"/>
    </xf>
    <xf numFmtId="3" fontId="21" fillId="2" borderId="22" xfId="0" applyNumberFormat="1" applyFont="1" applyFill="1" applyBorder="1" applyAlignment="1">
      <alignment vertical="center" wrapText="1"/>
    </xf>
    <xf numFmtId="3" fontId="21" fillId="2" borderId="36" xfId="0" applyNumberFormat="1" applyFont="1" applyFill="1" applyBorder="1" applyAlignment="1">
      <alignment vertical="center" wrapText="1"/>
    </xf>
    <xf numFmtId="0" fontId="21" fillId="2" borderId="22" xfId="0" applyFont="1" applyFill="1" applyBorder="1" applyAlignment="1">
      <alignment vertical="center"/>
    </xf>
    <xf numFmtId="3" fontId="18" fillId="2" borderId="22" xfId="0" applyNumberFormat="1" applyFont="1" applyFill="1" applyBorder="1" applyAlignment="1">
      <alignment vertical="center" wrapText="1"/>
    </xf>
    <xf numFmtId="3" fontId="21" fillId="2" borderId="41" xfId="0" applyNumberFormat="1" applyFont="1" applyFill="1" applyBorder="1" applyAlignment="1">
      <alignment vertical="center"/>
    </xf>
    <xf numFmtId="3" fontId="18" fillId="2" borderId="36" xfId="0" applyNumberFormat="1" applyFont="1" applyFill="1" applyBorder="1" applyAlignment="1">
      <alignment vertical="center" wrapText="1"/>
    </xf>
    <xf numFmtId="0" fontId="21" fillId="2" borderId="34" xfId="0" applyFont="1" applyFill="1" applyBorder="1" applyAlignment="1">
      <alignment vertical="center"/>
    </xf>
    <xf numFmtId="3" fontId="21" fillId="2" borderId="34" xfId="0" applyNumberFormat="1" applyFont="1" applyFill="1" applyBorder="1" applyAlignment="1">
      <alignment vertical="center" wrapText="1"/>
    </xf>
    <xf numFmtId="3" fontId="18" fillId="2" borderId="34" xfId="0" applyNumberFormat="1" applyFont="1" applyFill="1" applyBorder="1" applyAlignment="1">
      <alignment vertical="center" wrapText="1"/>
    </xf>
    <xf numFmtId="3" fontId="19" fillId="2" borderId="22" xfId="0" applyNumberFormat="1" applyFont="1" applyFill="1" applyBorder="1" applyAlignment="1">
      <alignment vertical="center"/>
    </xf>
    <xf numFmtId="3" fontId="19" fillId="2" borderId="36" xfId="0" applyNumberFormat="1" applyFont="1" applyFill="1" applyBorder="1" applyAlignment="1">
      <alignment vertical="center"/>
    </xf>
    <xf numFmtId="0" fontId="17" fillId="2" borderId="34" xfId="0" applyFont="1" applyFill="1" applyBorder="1" applyAlignment="1">
      <alignment vertical="center"/>
    </xf>
    <xf numFmtId="3" fontId="19" fillId="2" borderId="50" xfId="0" applyNumberFormat="1" applyFont="1" applyFill="1" applyBorder="1" applyAlignment="1">
      <alignment vertical="center" wrapText="1"/>
    </xf>
    <xf numFmtId="3" fontId="19" fillId="2" borderId="22" xfId="0" applyNumberFormat="1" applyFont="1" applyFill="1" applyBorder="1" applyAlignment="1">
      <alignment vertical="center" wrapText="1"/>
    </xf>
    <xf numFmtId="3" fontId="19" fillId="2" borderId="36" xfId="0" applyNumberFormat="1" applyFont="1" applyFill="1" applyBorder="1" applyAlignment="1">
      <alignment vertical="center" wrapText="1"/>
    </xf>
    <xf numFmtId="0" fontId="21" fillId="2" borderId="53" xfId="0" applyFont="1" applyFill="1" applyBorder="1" applyAlignment="1">
      <alignment vertical="center"/>
    </xf>
    <xf numFmtId="0" fontId="21" fillId="2" borderId="53" xfId="0" applyFont="1" applyFill="1" applyBorder="1" applyAlignment="1">
      <alignment vertical="center"/>
    </xf>
    <xf numFmtId="0" fontId="17" fillId="2" borderId="41" xfId="0" applyFont="1" applyFill="1" applyBorder="1" applyAlignment="1">
      <alignment vertical="center"/>
    </xf>
    <xf numFmtId="3" fontId="21" fillId="2" borderId="41" xfId="0" applyNumberFormat="1" applyFont="1" applyFill="1" applyBorder="1" applyAlignment="1">
      <alignment vertical="center" wrapText="1"/>
    </xf>
    <xf numFmtId="0" fontId="17" fillId="2" borderId="22" xfId="0" applyFont="1" applyFill="1" applyBorder="1" applyAlignment="1">
      <alignment vertical="center"/>
    </xf>
    <xf numFmtId="3" fontId="21" fillId="2" borderId="37" xfId="0" applyNumberFormat="1" applyFont="1" applyFill="1" applyBorder="1" applyAlignment="1">
      <alignment vertical="center" wrapText="1"/>
    </xf>
    <xf numFmtId="3" fontId="21" fillId="2" borderId="38" xfId="0" applyNumberFormat="1" applyFont="1" applyFill="1" applyBorder="1" applyAlignment="1">
      <alignment vertical="center" wrapText="1"/>
    </xf>
    <xf numFmtId="3" fontId="19" fillId="2" borderId="53" xfId="0" applyNumberFormat="1" applyFont="1" applyFill="1" applyBorder="1" applyAlignment="1">
      <alignment vertical="center"/>
    </xf>
    <xf numFmtId="3" fontId="19" fillId="2" borderId="61" xfId="0" applyNumberFormat="1" applyFont="1" applyFill="1" applyBorder="1" applyAlignment="1">
      <alignment vertical="center"/>
    </xf>
    <xf numFmtId="3" fontId="17" fillId="2" borderId="41" xfId="0" applyNumberFormat="1" applyFont="1" applyFill="1" applyBorder="1" applyAlignment="1">
      <alignment vertical="center" wrapText="1"/>
    </xf>
    <xf numFmtId="3" fontId="18" fillId="2" borderId="22" xfId="0" applyNumberFormat="1" applyFont="1" applyFill="1" applyBorder="1" applyAlignment="1">
      <alignment vertical="center"/>
    </xf>
    <xf numFmtId="3" fontId="17" fillId="2" borderId="22" xfId="0" applyNumberFormat="1" applyFont="1" applyFill="1" applyBorder="1" applyAlignment="1">
      <alignment vertical="center" wrapText="1"/>
    </xf>
    <xf numFmtId="3" fontId="17" fillId="2" borderId="36" xfId="0" applyNumberFormat="1" applyFont="1" applyFill="1" applyBorder="1" applyAlignment="1">
      <alignment vertical="center" wrapText="1"/>
    </xf>
    <xf numFmtId="3" fontId="17" fillId="2" borderId="34" xfId="0" applyNumberFormat="1" applyFont="1" applyFill="1" applyBorder="1" applyAlignment="1">
      <alignment vertical="center" wrapText="1"/>
    </xf>
    <xf numFmtId="3" fontId="17" fillId="2" borderId="37" xfId="0" applyNumberFormat="1" applyFont="1" applyFill="1" applyBorder="1" applyAlignment="1">
      <alignment vertical="center" wrapText="1"/>
    </xf>
    <xf numFmtId="3" fontId="21" fillId="2" borderId="47" xfId="0" applyNumberFormat="1" applyFont="1" applyFill="1" applyBorder="1" applyAlignment="1">
      <alignment vertical="center" wrapText="1"/>
    </xf>
    <xf numFmtId="3" fontId="17" fillId="2" borderId="22" xfId="0" applyNumberFormat="1" applyFont="1" applyFill="1" applyBorder="1" applyAlignment="1">
      <alignment vertical="center"/>
    </xf>
    <xf numFmtId="0" fontId="19" fillId="2" borderId="22" xfId="0" applyFont="1" applyFill="1" applyBorder="1" applyAlignment="1">
      <alignment vertical="center"/>
    </xf>
    <xf numFmtId="3" fontId="20" fillId="2" borderId="50" xfId="0" applyNumberFormat="1" applyFont="1" applyFill="1" applyBorder="1" applyAlignment="1">
      <alignment vertical="center"/>
    </xf>
    <xf numFmtId="0" fontId="18" fillId="2" borderId="29" xfId="0" applyFont="1" applyFill="1" applyBorder="1" applyAlignment="1">
      <alignment vertical="center"/>
    </xf>
    <xf numFmtId="0" fontId="18" fillId="2" borderId="22" xfId="0" applyFont="1" applyFill="1" applyBorder="1" applyAlignment="1">
      <alignment vertical="center"/>
    </xf>
    <xf numFmtId="3" fontId="21" fillId="2" borderId="50" xfId="0" applyNumberFormat="1" applyFont="1" applyFill="1" applyBorder="1" applyAlignment="1">
      <alignment vertical="center" wrapText="1"/>
    </xf>
    <xf numFmtId="3" fontId="21" fillId="2" borderId="53" xfId="0" applyNumberFormat="1" applyFont="1" applyFill="1" applyBorder="1" applyAlignment="1">
      <alignment vertical="center" wrapText="1"/>
    </xf>
    <xf numFmtId="3" fontId="21" fillId="2" borderId="61" xfId="0" applyNumberFormat="1" applyFont="1" applyFill="1" applyBorder="1" applyAlignment="1">
      <alignment vertical="center" wrapText="1"/>
    </xf>
    <xf numFmtId="0" fontId="17" fillId="2" borderId="0" xfId="0" applyFont="1" applyFill="1" applyAlignment="1"/>
    <xf numFmtId="10" fontId="11" fillId="2" borderId="22" xfId="1" applyNumberFormat="1" applyFont="1" applyFill="1" applyBorder="1" applyAlignment="1">
      <alignment vertical="center"/>
    </xf>
    <xf numFmtId="0" fontId="0" fillId="2" borderId="0" xfId="0" applyFill="1" applyAlignment="1"/>
    <xf numFmtId="0" fontId="0" fillId="0" borderId="0" xfId="0" applyAlignment="1"/>
    <xf numFmtId="3" fontId="19" fillId="2" borderId="52" xfId="0" applyNumberFormat="1" applyFont="1" applyFill="1" applyBorder="1" applyAlignment="1">
      <alignment vertical="center"/>
    </xf>
    <xf numFmtId="3" fontId="19" fillId="2" borderId="62" xfId="0" applyNumberFormat="1" applyFont="1" applyFill="1" applyBorder="1" applyAlignment="1">
      <alignment vertical="center"/>
    </xf>
    <xf numFmtId="3" fontId="21" fillId="2" borderId="63" xfId="0" applyNumberFormat="1" applyFont="1" applyFill="1" applyBorder="1" applyAlignment="1">
      <alignment vertical="center" wrapText="1"/>
    </xf>
    <xf numFmtId="3" fontId="18" fillId="2" borderId="64" xfId="0" applyNumberFormat="1" applyFont="1" applyFill="1" applyBorder="1" applyAlignment="1">
      <alignment vertical="center" wrapText="1"/>
    </xf>
    <xf numFmtId="3" fontId="24" fillId="2" borderId="29" xfId="0" applyNumberFormat="1" applyFont="1" applyFill="1" applyBorder="1" applyAlignment="1">
      <alignment vertical="center"/>
    </xf>
    <xf numFmtId="3" fontId="19" fillId="2" borderId="41" xfId="0" applyNumberFormat="1" applyFont="1" applyFill="1" applyBorder="1" applyAlignment="1">
      <alignment vertical="center" wrapText="1"/>
    </xf>
    <xf numFmtId="3" fontId="19" fillId="2" borderId="47" xfId="0" applyNumberFormat="1" applyFont="1" applyFill="1" applyBorder="1" applyAlignment="1">
      <alignment vertical="center" wrapText="1"/>
    </xf>
    <xf numFmtId="0" fontId="18" fillId="0" borderId="65" xfId="0" applyFont="1" applyBorder="1" applyAlignment="1">
      <alignment horizontal="center" vertical="center"/>
    </xf>
    <xf numFmtId="3" fontId="21" fillId="2" borderId="36" xfId="0" applyNumberFormat="1" applyFont="1" applyFill="1" applyBorder="1" applyAlignment="1">
      <alignment vertical="center"/>
    </xf>
    <xf numFmtId="3" fontId="18" fillId="2" borderId="29" xfId="0" applyNumberFormat="1" applyFont="1" applyFill="1" applyBorder="1" applyAlignment="1">
      <alignment vertical="center" wrapText="1"/>
    </xf>
    <xf numFmtId="3" fontId="18" fillId="2" borderId="47" xfId="0" applyNumberFormat="1" applyFont="1" applyFill="1" applyBorder="1" applyAlignment="1">
      <alignment vertical="center" wrapText="1"/>
    </xf>
    <xf numFmtId="0" fontId="23" fillId="2" borderId="52" xfId="0" applyFont="1" applyFill="1" applyBorder="1" applyAlignment="1"/>
    <xf numFmtId="0" fontId="19" fillId="3" borderId="52" xfId="0" applyFont="1" applyFill="1" applyBorder="1" applyAlignment="1">
      <alignment horizontal="center" vertical="center" wrapText="1"/>
    </xf>
    <xf numFmtId="3" fontId="24" fillId="2" borderId="47" xfId="0" applyNumberFormat="1" applyFont="1" applyFill="1" applyBorder="1" applyAlignment="1">
      <alignment vertical="center" wrapText="1"/>
    </xf>
    <xf numFmtId="3" fontId="18" fillId="0" borderId="22" xfId="0" applyNumberFormat="1" applyFont="1" applyFill="1" applyBorder="1" applyAlignment="1">
      <alignment vertical="center" wrapText="1"/>
    </xf>
    <xf numFmtId="3" fontId="18" fillId="0" borderId="47" xfId="0" applyNumberFormat="1" applyFont="1" applyFill="1" applyBorder="1" applyAlignment="1">
      <alignment vertical="center" wrapText="1"/>
    </xf>
    <xf numFmtId="0" fontId="19" fillId="2" borderId="66" xfId="0" applyFont="1" applyFill="1" applyBorder="1" applyAlignment="1">
      <alignment vertical="center"/>
    </xf>
    <xf numFmtId="0" fontId="19" fillId="2" borderId="67" xfId="0" applyFont="1" applyFill="1" applyBorder="1" applyAlignment="1">
      <alignment vertical="center"/>
    </xf>
    <xf numFmtId="3" fontId="19" fillId="2" borderId="68" xfId="0" applyNumberFormat="1" applyFont="1" applyFill="1" applyBorder="1" applyAlignment="1">
      <alignment vertical="center"/>
    </xf>
    <xf numFmtId="3" fontId="21" fillId="2" borderId="69" xfId="0" applyNumberFormat="1" applyFont="1" applyFill="1" applyBorder="1" applyAlignment="1">
      <alignment vertical="center"/>
    </xf>
    <xf numFmtId="3" fontId="21" fillId="2" borderId="26" xfId="0" applyNumberFormat="1" applyFont="1" applyFill="1" applyBorder="1" applyAlignment="1">
      <alignment vertical="center"/>
    </xf>
    <xf numFmtId="3" fontId="21" fillId="2" borderId="70" xfId="0" applyNumberFormat="1" applyFont="1" applyFill="1" applyBorder="1" applyAlignment="1">
      <alignment vertical="center"/>
    </xf>
    <xf numFmtId="0" fontId="21" fillId="2" borderId="71" xfId="0" applyFont="1" applyFill="1" applyBorder="1" applyAlignment="1">
      <alignment vertical="center"/>
    </xf>
    <xf numFmtId="3" fontId="21" fillId="2" borderId="72" xfId="0" applyNumberFormat="1" applyFont="1" applyFill="1" applyBorder="1" applyAlignment="1">
      <alignment vertical="center"/>
    </xf>
    <xf numFmtId="3" fontId="18" fillId="2" borderId="69" xfId="0" applyNumberFormat="1" applyFont="1" applyFill="1" applyBorder="1" applyAlignment="1">
      <alignment vertical="center"/>
    </xf>
    <xf numFmtId="3" fontId="18" fillId="2" borderId="26" xfId="0" applyNumberFormat="1" applyFont="1" applyFill="1" applyBorder="1" applyAlignment="1">
      <alignment vertical="center"/>
    </xf>
    <xf numFmtId="3" fontId="19" fillId="2" borderId="26" xfId="0" applyNumberFormat="1" applyFont="1" applyFill="1" applyBorder="1" applyAlignment="1">
      <alignment vertical="center"/>
    </xf>
    <xf numFmtId="3" fontId="23" fillId="2" borderId="26" xfId="0" applyNumberFormat="1" applyFont="1" applyFill="1" applyBorder="1" applyAlignment="1">
      <alignment vertical="center"/>
    </xf>
    <xf numFmtId="3" fontId="17" fillId="2" borderId="26" xfId="0" applyNumberFormat="1" applyFont="1" applyFill="1" applyBorder="1" applyAlignment="1">
      <alignment vertical="center"/>
    </xf>
    <xf numFmtId="3" fontId="21" fillId="2" borderId="68" xfId="0" applyNumberFormat="1" applyFont="1" applyFill="1" applyBorder="1" applyAlignment="1">
      <alignment vertical="center"/>
    </xf>
    <xf numFmtId="3" fontId="20" fillId="2" borderId="68" xfId="0" applyNumberFormat="1" applyFont="1" applyFill="1" applyBorder="1" applyAlignment="1">
      <alignment vertical="center"/>
    </xf>
    <xf numFmtId="0" fontId="20" fillId="2" borderId="73" xfId="0" applyFont="1" applyFill="1" applyBorder="1" applyAlignment="1">
      <alignment vertical="center" wrapText="1"/>
    </xf>
    <xf numFmtId="3" fontId="19" fillId="2" borderId="73" xfId="0" applyNumberFormat="1" applyFont="1" applyFill="1" applyBorder="1" applyAlignment="1">
      <alignment vertical="center"/>
    </xf>
    <xf numFmtId="3" fontId="21" fillId="2" borderId="28" xfId="0" applyNumberFormat="1" applyFont="1" applyFill="1" applyBorder="1" applyAlignment="1">
      <alignment vertical="center" wrapText="1"/>
    </xf>
    <xf numFmtId="3" fontId="21" fillId="2" borderId="31" xfId="0" applyNumberFormat="1" applyFont="1" applyFill="1" applyBorder="1" applyAlignment="1">
      <alignment vertical="center" wrapText="1"/>
    </xf>
    <xf numFmtId="3" fontId="21" fillId="2" borderId="33" xfId="0" applyNumberFormat="1" applyFont="1" applyFill="1" applyBorder="1" applyAlignment="1">
      <alignment vertical="center" wrapText="1"/>
    </xf>
    <xf numFmtId="0" fontId="21" fillId="2" borderId="58" xfId="0" applyFont="1" applyFill="1" applyBorder="1" applyAlignment="1">
      <alignment vertical="center"/>
    </xf>
    <xf numFmtId="3" fontId="21" fillId="2" borderId="74" xfId="0" applyNumberFormat="1" applyFont="1" applyFill="1" applyBorder="1" applyAlignment="1">
      <alignment vertical="center" wrapText="1"/>
    </xf>
    <xf numFmtId="3" fontId="18" fillId="2" borderId="31" xfId="0" applyNumberFormat="1" applyFont="1" applyFill="1" applyBorder="1" applyAlignment="1">
      <alignment vertical="center" wrapText="1"/>
    </xf>
    <xf numFmtId="3" fontId="21" fillId="2" borderId="73" xfId="0" applyNumberFormat="1" applyFont="1" applyFill="1" applyBorder="1" applyAlignment="1">
      <alignment vertical="center"/>
    </xf>
    <xf numFmtId="3" fontId="19" fillId="2" borderId="31" xfId="0" applyNumberFormat="1" applyFont="1" applyFill="1" applyBorder="1" applyAlignment="1">
      <alignment vertical="center"/>
    </xf>
    <xf numFmtId="3" fontId="17" fillId="2" borderId="31" xfId="0" applyNumberFormat="1" applyFont="1" applyFill="1" applyBorder="1" applyAlignment="1">
      <alignment vertical="center" wrapText="1"/>
    </xf>
    <xf numFmtId="3" fontId="19" fillId="2" borderId="31" xfId="0" applyNumberFormat="1" applyFont="1" applyFill="1" applyBorder="1" applyAlignment="1">
      <alignment vertical="center" wrapText="1"/>
    </xf>
    <xf numFmtId="3" fontId="21" fillId="2" borderId="73" xfId="0" applyNumberFormat="1" applyFont="1" applyFill="1" applyBorder="1" applyAlignment="1">
      <alignment vertical="center" wrapText="1"/>
    </xf>
    <xf numFmtId="0" fontId="19" fillId="2" borderId="76" xfId="0" applyFont="1" applyFill="1" applyBorder="1" applyAlignment="1">
      <alignment vertical="center" wrapText="1"/>
    </xf>
    <xf numFmtId="0" fontId="20" fillId="2" borderId="77" xfId="0" applyFont="1" applyFill="1" applyBorder="1" applyAlignment="1">
      <alignment vertical="center" wrapText="1"/>
    </xf>
    <xf numFmtId="3" fontId="19" fillId="2" borderId="51" xfId="0" applyNumberFormat="1" applyFont="1" applyFill="1" applyBorder="1" applyAlignment="1">
      <alignment vertical="center"/>
    </xf>
    <xf numFmtId="3" fontId="21" fillId="2" borderId="76" xfId="0" applyNumberFormat="1" applyFont="1" applyFill="1" applyBorder="1" applyAlignment="1">
      <alignment vertical="center" wrapText="1"/>
    </xf>
    <xf numFmtId="3" fontId="18" fillId="2" borderId="27" xfId="0" applyNumberFormat="1" applyFont="1" applyFill="1" applyBorder="1" applyAlignment="1">
      <alignment vertical="center" wrapText="1"/>
    </xf>
    <xf numFmtId="3" fontId="18" fillId="2" borderId="77" xfId="0" applyNumberFormat="1" applyFont="1" applyFill="1" applyBorder="1" applyAlignment="1">
      <alignment vertical="center" wrapText="1"/>
    </xf>
    <xf numFmtId="3" fontId="19" fillId="2" borderId="78" xfId="0" applyNumberFormat="1" applyFont="1" applyFill="1" applyBorder="1" applyAlignment="1">
      <alignment vertical="center" wrapText="1"/>
    </xf>
    <xf numFmtId="0" fontId="19" fillId="2" borderId="30" xfId="0" applyFont="1" applyFill="1" applyBorder="1" applyAlignment="1">
      <alignment vertical="center"/>
    </xf>
    <xf numFmtId="0" fontId="19" fillId="2" borderId="35" xfId="0" applyFont="1" applyFill="1" applyBorder="1" applyAlignment="1">
      <alignment vertical="center"/>
    </xf>
    <xf numFmtId="3" fontId="19" fillId="2" borderId="79" xfId="0" applyNumberFormat="1" applyFont="1" applyFill="1" applyBorder="1" applyAlignment="1">
      <alignment vertical="center"/>
    </xf>
    <xf numFmtId="3" fontId="19" fillId="2" borderId="30" xfId="0" applyNumberFormat="1" applyFont="1" applyFill="1" applyBorder="1" applyAlignment="1">
      <alignment vertical="center"/>
    </xf>
    <xf numFmtId="3" fontId="21" fillId="2" borderId="42" xfId="0" applyNumberFormat="1" applyFont="1" applyFill="1" applyBorder="1" applyAlignment="1">
      <alignment vertical="center"/>
    </xf>
    <xf numFmtId="3" fontId="21" fillId="2" borderId="80" xfId="0" applyNumberFormat="1" applyFont="1" applyFill="1" applyBorder="1" applyAlignment="1">
      <alignment vertical="center"/>
    </xf>
    <xf numFmtId="3" fontId="21" fillId="2" borderId="30" xfId="0" applyNumberFormat="1" applyFont="1" applyFill="1" applyBorder="1" applyAlignment="1">
      <alignment vertical="center"/>
    </xf>
    <xf numFmtId="3" fontId="19" fillId="2" borderId="80" xfId="0" applyNumberFormat="1" applyFont="1" applyFill="1" applyBorder="1" applyAlignment="1">
      <alignment vertical="center" wrapText="1"/>
    </xf>
    <xf numFmtId="0" fontId="21" fillId="2" borderId="81" xfId="0" applyFont="1" applyFill="1" applyBorder="1" applyAlignment="1">
      <alignment vertical="center"/>
    </xf>
    <xf numFmtId="3" fontId="19" fillId="2" borderId="27" xfId="0" applyNumberFormat="1" applyFont="1" applyFill="1" applyBorder="1" applyAlignment="1">
      <alignment vertical="center"/>
    </xf>
    <xf numFmtId="3" fontId="21" fillId="2" borderId="27" xfId="0" applyNumberFormat="1" applyFont="1" applyFill="1" applyBorder="1" applyAlignment="1">
      <alignment vertical="center" wrapText="1"/>
    </xf>
    <xf numFmtId="3" fontId="21" fillId="2" borderId="82" xfId="0" applyNumberFormat="1" applyFont="1" applyFill="1" applyBorder="1" applyAlignment="1">
      <alignment vertical="center" wrapText="1"/>
    </xf>
    <xf numFmtId="3" fontId="19" fillId="2" borderId="81" xfId="0" applyNumberFormat="1" applyFont="1" applyFill="1" applyBorder="1" applyAlignment="1">
      <alignment vertical="center"/>
    </xf>
    <xf numFmtId="3" fontId="17" fillId="2" borderId="78" xfId="0" applyNumberFormat="1" applyFont="1" applyFill="1" applyBorder="1" applyAlignment="1">
      <alignment vertical="center" wrapText="1"/>
    </xf>
    <xf numFmtId="3" fontId="17" fillId="2" borderId="27" xfId="0" applyNumberFormat="1" applyFont="1" applyFill="1" applyBorder="1" applyAlignment="1">
      <alignment vertical="center" wrapText="1"/>
    </xf>
    <xf numFmtId="3" fontId="18" fillId="0" borderId="27" xfId="0" applyNumberFormat="1" applyFont="1" applyFill="1" applyBorder="1" applyAlignment="1">
      <alignment vertical="center" wrapText="1"/>
    </xf>
    <xf numFmtId="3" fontId="17" fillId="2" borderId="82" xfId="0" applyNumberFormat="1" applyFont="1" applyFill="1" applyBorder="1" applyAlignment="1">
      <alignment vertical="center" wrapText="1"/>
    </xf>
    <xf numFmtId="3" fontId="19" fillId="2" borderId="27" xfId="0" applyNumberFormat="1" applyFont="1" applyFill="1" applyBorder="1" applyAlignment="1">
      <alignment vertical="center" wrapText="1"/>
    </xf>
    <xf numFmtId="3" fontId="21" fillId="2" borderId="78" xfId="0" applyNumberFormat="1" applyFont="1" applyFill="1" applyBorder="1" applyAlignment="1">
      <alignment vertical="center" wrapText="1"/>
    </xf>
    <xf numFmtId="3" fontId="21" fillId="2" borderId="81" xfId="0" applyNumberFormat="1" applyFont="1" applyFill="1" applyBorder="1" applyAlignment="1">
      <alignment vertical="center" wrapText="1"/>
    </xf>
    <xf numFmtId="0" fontId="21" fillId="2" borderId="75" xfId="0" applyFont="1" applyFill="1" applyBorder="1" applyAlignment="1">
      <alignment vertical="center"/>
    </xf>
    <xf numFmtId="3" fontId="19" fillId="2" borderId="32" xfId="0" applyNumberFormat="1" applyFont="1" applyFill="1" applyBorder="1" applyAlignment="1">
      <alignment vertical="center"/>
    </xf>
    <xf numFmtId="3" fontId="21" fillId="2" borderId="32" xfId="0" applyNumberFormat="1" applyFont="1" applyFill="1" applyBorder="1" applyAlignment="1">
      <alignment vertical="center"/>
    </xf>
    <xf numFmtId="3" fontId="21" fillId="2" borderId="83" xfId="0" applyNumberFormat="1" applyFont="1" applyFill="1" applyBorder="1" applyAlignment="1">
      <alignment vertical="center"/>
    </xf>
    <xf numFmtId="3" fontId="19" fillId="2" borderId="75" xfId="0" applyNumberFormat="1" applyFont="1" applyFill="1" applyBorder="1" applyAlignment="1">
      <alignment vertical="center"/>
    </xf>
    <xf numFmtId="3" fontId="18" fillId="2" borderId="42" xfId="0" applyNumberFormat="1" applyFont="1" applyFill="1" applyBorder="1" applyAlignment="1">
      <alignment vertical="center"/>
    </xf>
    <xf numFmtId="3" fontId="18" fillId="2" borderId="32" xfId="0" applyNumberFormat="1" applyFont="1" applyFill="1" applyBorder="1" applyAlignment="1">
      <alignment vertical="center"/>
    </xf>
    <xf numFmtId="3" fontId="18" fillId="0" borderId="32" xfId="0" applyNumberFormat="1" applyFont="1" applyFill="1" applyBorder="1" applyAlignment="1">
      <alignment vertical="center"/>
    </xf>
    <xf numFmtId="3" fontId="21" fillId="2" borderId="79" xfId="0" applyNumberFormat="1" applyFont="1" applyFill="1" applyBorder="1" applyAlignment="1">
      <alignment vertical="center"/>
    </xf>
    <xf numFmtId="3" fontId="20" fillId="2" borderId="53" xfId="0" applyNumberFormat="1" applyFont="1" applyFill="1" applyBorder="1" applyAlignment="1">
      <alignment vertical="center"/>
    </xf>
    <xf numFmtId="9" fontId="21" fillId="2" borderId="68" xfId="0" applyNumberFormat="1" applyFont="1" applyFill="1" applyBorder="1" applyAlignment="1">
      <alignment vertical="center"/>
    </xf>
    <xf numFmtId="9" fontId="21" fillId="2" borderId="73" xfId="1" applyFont="1" applyFill="1" applyBorder="1" applyAlignment="1">
      <alignment vertical="center"/>
    </xf>
    <xf numFmtId="9" fontId="21" fillId="2" borderId="50" xfId="1" applyFont="1" applyFill="1" applyBorder="1" applyAlignment="1">
      <alignment vertical="center"/>
    </xf>
    <xf numFmtId="3" fontId="21" fillId="2" borderId="28" xfId="0" applyNumberFormat="1" applyFont="1" applyFill="1" applyBorder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opLeftCell="B1" zoomScaleNormal="100" workbookViewId="0">
      <selection activeCell="B1" sqref="A1:K73"/>
    </sheetView>
  </sheetViews>
  <sheetFormatPr baseColWidth="10" defaultRowHeight="14.4" x14ac:dyDescent="0.3"/>
  <cols>
    <col min="1" max="1" width="19" customWidth="1"/>
    <col min="2" max="2" width="36.5546875" customWidth="1"/>
    <col min="3" max="3" width="14.88671875" customWidth="1"/>
    <col min="4" max="4" width="11.88671875" customWidth="1"/>
    <col min="5" max="5" width="18" customWidth="1"/>
    <col min="6" max="6" width="15.5546875" bestFit="1" customWidth="1"/>
    <col min="7" max="7" width="15.88671875" customWidth="1"/>
    <col min="8" max="8" width="14.6640625" bestFit="1" customWidth="1"/>
    <col min="9" max="9" width="15" customWidth="1"/>
    <col min="11" max="11" width="11.88671875" bestFit="1" customWidth="1"/>
  </cols>
  <sheetData>
    <row r="1" spans="1:10" ht="15" thickBot="1" x14ac:dyDescent="0.35">
      <c r="A1" s="2"/>
      <c r="B1" s="2"/>
      <c r="C1" s="2"/>
      <c r="D1" s="2"/>
      <c r="E1" s="102" t="s">
        <v>87</v>
      </c>
      <c r="F1" s="102"/>
      <c r="G1" s="102"/>
      <c r="H1" s="102"/>
      <c r="I1" s="102"/>
    </row>
    <row r="2" spans="1:10" ht="30" customHeight="1" thickBot="1" x14ac:dyDescent="0.35">
      <c r="A2" s="89" t="s">
        <v>0</v>
      </c>
      <c r="B2" s="90"/>
      <c r="C2" s="84" t="s">
        <v>1</v>
      </c>
      <c r="D2" s="93" t="s">
        <v>2</v>
      </c>
      <c r="E2" s="84" t="s">
        <v>3</v>
      </c>
      <c r="F2" s="84" t="s">
        <v>4</v>
      </c>
      <c r="G2" s="86" t="s">
        <v>5</v>
      </c>
      <c r="H2" s="87"/>
      <c r="I2" s="88"/>
    </row>
    <row r="3" spans="1:10" ht="15" thickBot="1" x14ac:dyDescent="0.35">
      <c r="A3" s="91"/>
      <c r="B3" s="92"/>
      <c r="C3" s="85"/>
      <c r="D3" s="94"/>
      <c r="E3" s="85"/>
      <c r="F3" s="85"/>
      <c r="G3" s="23" t="s">
        <v>6</v>
      </c>
      <c r="H3" s="3" t="s">
        <v>7</v>
      </c>
      <c r="I3" s="23" t="s">
        <v>8</v>
      </c>
    </row>
    <row r="4" spans="1:10" ht="43.5" customHeight="1" thickBot="1" x14ac:dyDescent="0.35">
      <c r="A4" s="95" t="s">
        <v>62</v>
      </c>
      <c r="B4" s="96"/>
      <c r="C4" s="4"/>
      <c r="D4" s="4"/>
      <c r="E4" s="40">
        <f>SUM(E5:E7)</f>
        <v>230000</v>
      </c>
      <c r="F4" s="40">
        <f>SUM(F5:F7)</f>
        <v>1600000</v>
      </c>
      <c r="G4" s="9">
        <f>SUM(G5:G7)</f>
        <v>0</v>
      </c>
      <c r="H4" s="9">
        <f>SUM(H5:H7)</f>
        <v>0</v>
      </c>
      <c r="I4" s="9">
        <f>SUM(I5:I7)</f>
        <v>1600000</v>
      </c>
    </row>
    <row r="5" spans="1:10" ht="18.75" customHeight="1" thickBot="1" x14ac:dyDescent="0.35">
      <c r="A5" s="97" t="s">
        <v>9</v>
      </c>
      <c r="B5" s="98"/>
      <c r="C5" s="5" t="s">
        <v>10</v>
      </c>
      <c r="D5" s="5">
        <v>100</v>
      </c>
      <c r="E5" s="41">
        <v>150000</v>
      </c>
      <c r="F5" s="41"/>
      <c r="G5" s="7">
        <v>0</v>
      </c>
      <c r="H5" s="34"/>
      <c r="I5" s="7"/>
      <c r="J5" s="27" t="s">
        <v>69</v>
      </c>
    </row>
    <row r="6" spans="1:10" ht="18.75" customHeight="1" thickBot="1" x14ac:dyDescent="0.35">
      <c r="A6" s="99" t="s">
        <v>11</v>
      </c>
      <c r="B6" s="100"/>
      <c r="C6" s="5" t="s">
        <v>12</v>
      </c>
      <c r="D6" s="5">
        <v>25</v>
      </c>
      <c r="E6" s="41">
        <v>40000</v>
      </c>
      <c r="F6" s="41">
        <v>1000000</v>
      </c>
      <c r="G6" s="7"/>
      <c r="H6" s="35">
        <v>0</v>
      </c>
      <c r="I6" s="21">
        <v>1000000</v>
      </c>
    </row>
    <row r="7" spans="1:10" ht="18.75" customHeight="1" thickBot="1" x14ac:dyDescent="0.35">
      <c r="A7" s="99" t="s">
        <v>13</v>
      </c>
      <c r="B7" s="100"/>
      <c r="C7" s="5" t="s">
        <v>12</v>
      </c>
      <c r="D7" s="5">
        <v>15</v>
      </c>
      <c r="E7" s="41">
        <v>40000</v>
      </c>
      <c r="F7" s="41">
        <v>600000</v>
      </c>
      <c r="G7" s="7"/>
      <c r="H7" s="35">
        <v>0</v>
      </c>
      <c r="I7" s="21">
        <v>600000</v>
      </c>
    </row>
    <row r="8" spans="1:10" ht="75" customHeight="1" thickBot="1" x14ac:dyDescent="0.35">
      <c r="A8" s="50" t="s">
        <v>78</v>
      </c>
      <c r="B8" s="56"/>
      <c r="C8" s="4"/>
      <c r="D8" s="4"/>
      <c r="E8" s="40"/>
      <c r="F8" s="40">
        <f>SUM(F9:F16)</f>
        <v>30300000</v>
      </c>
      <c r="G8" s="9">
        <f>SUM(G9:G16)</f>
        <v>0</v>
      </c>
      <c r="H8" s="9">
        <f>SUM(H9:H16)</f>
        <v>0</v>
      </c>
      <c r="I8" s="9">
        <f>SUM(I9:I16)</f>
        <v>25800000</v>
      </c>
    </row>
    <row r="9" spans="1:10" ht="25.5" customHeight="1" thickBot="1" x14ac:dyDescent="0.35">
      <c r="A9" s="80" t="s">
        <v>14</v>
      </c>
      <c r="B9" s="81"/>
      <c r="C9" s="5"/>
      <c r="D9" s="5">
        <v>1</v>
      </c>
      <c r="E9" s="41">
        <v>3000000</v>
      </c>
      <c r="F9" s="41">
        <v>3000000</v>
      </c>
      <c r="G9" s="7">
        <v>0</v>
      </c>
      <c r="H9" s="35">
        <v>0</v>
      </c>
      <c r="I9" s="7">
        <f>F9-(G9+H9)</f>
        <v>3000000</v>
      </c>
    </row>
    <row r="10" spans="1:10" ht="29.25" customHeight="1" thickBot="1" x14ac:dyDescent="0.35">
      <c r="A10" s="82" t="s">
        <v>15</v>
      </c>
      <c r="B10" s="83"/>
      <c r="C10" s="5"/>
      <c r="D10" s="5">
        <v>1</v>
      </c>
      <c r="E10" s="41">
        <v>6000000</v>
      </c>
      <c r="F10" s="41">
        <v>6000000</v>
      </c>
      <c r="G10" s="21"/>
      <c r="H10" s="35">
        <v>0</v>
      </c>
      <c r="I10" s="21">
        <v>6000000</v>
      </c>
      <c r="J10" s="27" t="s">
        <v>68</v>
      </c>
    </row>
    <row r="11" spans="1:10" ht="21" customHeight="1" thickBot="1" x14ac:dyDescent="0.35">
      <c r="A11" s="82" t="s">
        <v>16</v>
      </c>
      <c r="B11" s="83"/>
      <c r="C11" s="5"/>
      <c r="D11" s="5">
        <v>1</v>
      </c>
      <c r="E11" s="41">
        <v>3000000</v>
      </c>
      <c r="F11" s="41">
        <v>3000000</v>
      </c>
      <c r="G11" s="21"/>
      <c r="H11" s="35">
        <v>0</v>
      </c>
      <c r="I11" s="21">
        <v>3000000</v>
      </c>
    </row>
    <row r="12" spans="1:10" ht="18.75" customHeight="1" thickBot="1" x14ac:dyDescent="0.35">
      <c r="A12" s="80" t="s">
        <v>17</v>
      </c>
      <c r="B12" s="81"/>
      <c r="C12" s="5"/>
      <c r="D12" s="5">
        <v>1</v>
      </c>
      <c r="E12" s="41">
        <v>7000000</v>
      </c>
      <c r="F12" s="41">
        <v>7000000</v>
      </c>
      <c r="G12" s="21"/>
      <c r="H12" s="35">
        <v>0</v>
      </c>
      <c r="I12" s="21">
        <v>7000000</v>
      </c>
    </row>
    <row r="13" spans="1:10" ht="19.5" customHeight="1" thickBot="1" x14ac:dyDescent="0.35">
      <c r="A13" s="82" t="s">
        <v>18</v>
      </c>
      <c r="B13" s="83"/>
      <c r="C13" s="5"/>
      <c r="D13" s="5">
        <v>1</v>
      </c>
      <c r="E13" s="41">
        <v>1800000</v>
      </c>
      <c r="F13" s="41">
        <v>1800000</v>
      </c>
      <c r="G13" s="21"/>
      <c r="H13" s="35">
        <v>0</v>
      </c>
      <c r="I13" s="21">
        <v>1800000</v>
      </c>
    </row>
    <row r="14" spans="1:10" ht="19.5" customHeight="1" thickBot="1" x14ac:dyDescent="0.35">
      <c r="A14" s="82" t="s">
        <v>76</v>
      </c>
      <c r="B14" s="83"/>
      <c r="C14" s="5"/>
      <c r="D14" s="5">
        <v>3</v>
      </c>
      <c r="E14" s="41">
        <v>1000000</v>
      </c>
      <c r="F14" s="41">
        <v>3000000</v>
      </c>
      <c r="G14" s="21"/>
      <c r="H14" s="35">
        <v>0</v>
      </c>
      <c r="I14" s="21">
        <v>3000000</v>
      </c>
    </row>
    <row r="15" spans="1:10" ht="21.75" customHeight="1" thickBot="1" x14ac:dyDescent="0.35">
      <c r="A15" s="82" t="s">
        <v>19</v>
      </c>
      <c r="B15" s="83"/>
      <c r="C15" s="5"/>
      <c r="D15" s="5">
        <v>1</v>
      </c>
      <c r="E15" s="41">
        <v>2000000</v>
      </c>
      <c r="F15" s="41">
        <v>2000000</v>
      </c>
      <c r="G15" s="21"/>
      <c r="H15" s="35">
        <v>0</v>
      </c>
      <c r="I15" s="21">
        <v>2000000</v>
      </c>
    </row>
    <row r="16" spans="1:10" ht="20.25" customHeight="1" thickBot="1" x14ac:dyDescent="0.35">
      <c r="A16" s="78" t="s">
        <v>65</v>
      </c>
      <c r="B16" s="79"/>
      <c r="C16" s="5"/>
      <c r="D16" s="6">
        <v>3</v>
      </c>
      <c r="E16" s="39">
        <v>1500000</v>
      </c>
      <c r="F16" s="39">
        <f>D16*E16</f>
        <v>4500000</v>
      </c>
      <c r="G16" s="21"/>
      <c r="H16" s="35">
        <v>0</v>
      </c>
      <c r="I16" s="21">
        <f>H16</f>
        <v>0</v>
      </c>
    </row>
    <row r="17" spans="1:10" ht="60" customHeight="1" thickBot="1" x14ac:dyDescent="0.35">
      <c r="A17" s="50" t="s">
        <v>20</v>
      </c>
      <c r="B17" s="56"/>
      <c r="C17" s="5"/>
      <c r="D17" s="5"/>
      <c r="E17" s="41"/>
      <c r="F17" s="40"/>
      <c r="G17" s="33"/>
      <c r="H17" s="9"/>
      <c r="I17" s="29"/>
    </row>
    <row r="18" spans="1:10" ht="15" thickBot="1" x14ac:dyDescent="0.35">
      <c r="A18" s="72" t="s">
        <v>79</v>
      </c>
      <c r="B18" s="73"/>
      <c r="C18" s="5"/>
      <c r="D18" s="5"/>
      <c r="E18" s="15"/>
      <c r="F18" s="15"/>
      <c r="G18" s="30"/>
      <c r="H18" s="15"/>
      <c r="I18" s="30"/>
    </row>
    <row r="19" spans="1:10" ht="62.25" customHeight="1" thickBot="1" x14ac:dyDescent="0.35">
      <c r="A19" s="74" t="s">
        <v>80</v>
      </c>
      <c r="B19" s="75"/>
      <c r="C19" s="5"/>
      <c r="D19" s="5"/>
      <c r="E19" s="9"/>
      <c r="F19" s="9">
        <f>SUM(F20:F34)</f>
        <v>12826000</v>
      </c>
      <c r="G19" s="9">
        <f t="shared" ref="G19:H19" si="0">SUM(G20:G34)</f>
        <v>0</v>
      </c>
      <c r="H19" s="9">
        <f t="shared" si="0"/>
        <v>0</v>
      </c>
      <c r="I19" s="9">
        <f>SUM(I20:I34)</f>
        <v>12826000</v>
      </c>
    </row>
    <row r="20" spans="1:10" ht="20.25" customHeight="1" thickBot="1" x14ac:dyDescent="0.35">
      <c r="A20" s="76" t="s">
        <v>21</v>
      </c>
      <c r="B20" s="77"/>
      <c r="C20" s="5"/>
      <c r="D20" s="6">
        <v>10</v>
      </c>
      <c r="E20" s="10">
        <v>4500</v>
      </c>
      <c r="F20" s="10">
        <f>D20*E20</f>
        <v>45000</v>
      </c>
      <c r="G20" s="11">
        <v>0</v>
      </c>
      <c r="H20" s="10">
        <v>0</v>
      </c>
      <c r="I20" s="11">
        <f>F20-(G20+H20)</f>
        <v>45000</v>
      </c>
    </row>
    <row r="21" spans="1:10" ht="21" customHeight="1" thickBot="1" x14ac:dyDescent="0.35">
      <c r="A21" s="61" t="s">
        <v>77</v>
      </c>
      <c r="B21" s="62"/>
      <c r="C21" s="5"/>
      <c r="D21" s="6">
        <v>4</v>
      </c>
      <c r="E21" s="10">
        <v>10000</v>
      </c>
      <c r="F21" s="10">
        <f t="shared" ref="F21:F34" si="1">D21*E21</f>
        <v>40000</v>
      </c>
      <c r="G21" s="11">
        <v>0</v>
      </c>
      <c r="H21" s="10">
        <v>0</v>
      </c>
      <c r="I21" s="11">
        <f t="shared" ref="I21:I34" si="2">F21-(G21+H21)</f>
        <v>40000</v>
      </c>
    </row>
    <row r="22" spans="1:10" ht="25.5" customHeight="1" thickBot="1" x14ac:dyDescent="0.35">
      <c r="A22" s="61" t="s">
        <v>22</v>
      </c>
      <c r="B22" s="62"/>
      <c r="C22" s="5"/>
      <c r="D22" s="6">
        <v>20</v>
      </c>
      <c r="E22" s="10">
        <v>5000</v>
      </c>
      <c r="F22" s="10">
        <f t="shared" si="1"/>
        <v>100000</v>
      </c>
      <c r="G22" s="11">
        <v>0</v>
      </c>
      <c r="H22" s="10">
        <v>0</v>
      </c>
      <c r="I22" s="11">
        <f t="shared" si="2"/>
        <v>100000</v>
      </c>
    </row>
    <row r="23" spans="1:10" ht="21" customHeight="1" thickBot="1" x14ac:dyDescent="0.35">
      <c r="A23" s="61" t="s">
        <v>23</v>
      </c>
      <c r="B23" s="62"/>
      <c r="C23" s="5"/>
      <c r="D23" s="6">
        <v>20</v>
      </c>
      <c r="E23" s="10">
        <v>1500</v>
      </c>
      <c r="F23" s="10">
        <f t="shared" si="1"/>
        <v>30000</v>
      </c>
      <c r="G23" s="11">
        <v>0</v>
      </c>
      <c r="H23" s="10">
        <v>0</v>
      </c>
      <c r="I23" s="11">
        <f t="shared" si="2"/>
        <v>30000</v>
      </c>
    </row>
    <row r="24" spans="1:10" ht="20.25" customHeight="1" thickBot="1" x14ac:dyDescent="0.35">
      <c r="A24" s="61" t="s">
        <v>24</v>
      </c>
      <c r="B24" s="62"/>
      <c r="C24" s="5"/>
      <c r="D24" s="6">
        <v>10</v>
      </c>
      <c r="E24" s="10">
        <v>500</v>
      </c>
      <c r="F24" s="10">
        <f t="shared" si="1"/>
        <v>5000</v>
      </c>
      <c r="G24" s="11">
        <v>0</v>
      </c>
      <c r="H24" s="10">
        <v>0</v>
      </c>
      <c r="I24" s="11">
        <f t="shared" si="2"/>
        <v>5000</v>
      </c>
    </row>
    <row r="25" spans="1:10" ht="22.5" customHeight="1" thickBot="1" x14ac:dyDescent="0.35">
      <c r="A25" s="61" t="s">
        <v>25</v>
      </c>
      <c r="B25" s="62"/>
      <c r="C25" s="5"/>
      <c r="D25" s="6">
        <v>8</v>
      </c>
      <c r="E25" s="10">
        <v>2000</v>
      </c>
      <c r="F25" s="10">
        <f t="shared" si="1"/>
        <v>16000</v>
      </c>
      <c r="G25" s="11">
        <v>0</v>
      </c>
      <c r="H25" s="10">
        <v>0</v>
      </c>
      <c r="I25" s="11">
        <f t="shared" si="2"/>
        <v>16000</v>
      </c>
    </row>
    <row r="26" spans="1:10" ht="20.25" customHeight="1" thickBot="1" x14ac:dyDescent="0.35">
      <c r="A26" s="61" t="s">
        <v>26</v>
      </c>
      <c r="B26" s="62"/>
      <c r="C26" s="5"/>
      <c r="D26" s="6">
        <v>2</v>
      </c>
      <c r="E26" s="10">
        <v>17500</v>
      </c>
      <c r="F26" s="10">
        <f t="shared" si="1"/>
        <v>35000</v>
      </c>
      <c r="G26" s="11">
        <v>0</v>
      </c>
      <c r="H26" s="10">
        <v>0</v>
      </c>
      <c r="I26" s="11">
        <f t="shared" si="2"/>
        <v>35000</v>
      </c>
    </row>
    <row r="27" spans="1:10" ht="20.25" customHeight="1" thickBot="1" x14ac:dyDescent="0.35">
      <c r="A27" s="61" t="s">
        <v>27</v>
      </c>
      <c r="B27" s="62"/>
      <c r="C27" s="5"/>
      <c r="D27" s="6">
        <v>20</v>
      </c>
      <c r="E27" s="10">
        <v>8000</v>
      </c>
      <c r="F27" s="10">
        <f t="shared" si="1"/>
        <v>160000</v>
      </c>
      <c r="G27" s="11">
        <v>0</v>
      </c>
      <c r="H27" s="10">
        <v>0</v>
      </c>
      <c r="I27" s="11">
        <f>F27-(G27+H27)</f>
        <v>160000</v>
      </c>
    </row>
    <row r="28" spans="1:10" ht="22.5" customHeight="1" thickBot="1" x14ac:dyDescent="0.35">
      <c r="A28" s="61" t="s">
        <v>28</v>
      </c>
      <c r="B28" s="62"/>
      <c r="C28" s="5"/>
      <c r="D28" s="6">
        <v>1</v>
      </c>
      <c r="E28" s="10">
        <v>250000</v>
      </c>
      <c r="F28" s="10">
        <f t="shared" si="1"/>
        <v>250000</v>
      </c>
      <c r="G28" s="11">
        <v>0</v>
      </c>
      <c r="H28" s="10">
        <v>0</v>
      </c>
      <c r="I28" s="11">
        <f t="shared" si="2"/>
        <v>250000</v>
      </c>
    </row>
    <row r="29" spans="1:10" ht="23.25" customHeight="1" thickBot="1" x14ac:dyDescent="0.35">
      <c r="A29" s="61" t="s">
        <v>29</v>
      </c>
      <c r="B29" s="62"/>
      <c r="C29" s="5"/>
      <c r="D29" s="6">
        <v>30</v>
      </c>
      <c r="E29" s="10">
        <v>6500</v>
      </c>
      <c r="F29" s="10">
        <f t="shared" si="1"/>
        <v>195000</v>
      </c>
      <c r="G29" s="11">
        <v>0</v>
      </c>
      <c r="H29" s="10">
        <v>0</v>
      </c>
      <c r="I29" s="11">
        <f t="shared" si="2"/>
        <v>195000</v>
      </c>
    </row>
    <row r="30" spans="1:10" ht="23.25" customHeight="1" thickBot="1" x14ac:dyDescent="0.35">
      <c r="A30" s="61" t="s">
        <v>30</v>
      </c>
      <c r="B30" s="62"/>
      <c r="C30" s="5"/>
      <c r="D30" s="6">
        <v>1</v>
      </c>
      <c r="E30" s="10">
        <v>600000</v>
      </c>
      <c r="F30" s="10">
        <f t="shared" si="1"/>
        <v>600000</v>
      </c>
      <c r="G30" s="11">
        <v>0</v>
      </c>
      <c r="H30" s="10">
        <v>0</v>
      </c>
      <c r="I30" s="11">
        <f t="shared" si="2"/>
        <v>600000</v>
      </c>
      <c r="J30" s="27" t="s">
        <v>70</v>
      </c>
    </row>
    <row r="31" spans="1:10" ht="23.25" customHeight="1" thickBot="1" x14ac:dyDescent="0.35">
      <c r="A31" s="61" t="s">
        <v>31</v>
      </c>
      <c r="B31" s="62"/>
      <c r="C31" s="5"/>
      <c r="D31" s="6">
        <v>1</v>
      </c>
      <c r="E31" s="10">
        <v>450000</v>
      </c>
      <c r="F31" s="10">
        <f t="shared" si="1"/>
        <v>450000</v>
      </c>
      <c r="G31" s="11">
        <v>0</v>
      </c>
      <c r="H31" s="10">
        <v>0</v>
      </c>
      <c r="I31" s="11">
        <f t="shared" si="2"/>
        <v>450000</v>
      </c>
    </row>
    <row r="32" spans="1:10" ht="24.75" customHeight="1" thickBot="1" x14ac:dyDescent="0.35">
      <c r="A32" s="61" t="s">
        <v>32</v>
      </c>
      <c r="B32" s="62"/>
      <c r="C32" s="5"/>
      <c r="D32" s="6">
        <v>2</v>
      </c>
      <c r="E32" s="10">
        <v>450000</v>
      </c>
      <c r="F32" s="10">
        <f t="shared" si="1"/>
        <v>900000</v>
      </c>
      <c r="G32" s="11">
        <v>0</v>
      </c>
      <c r="H32" s="10">
        <v>0</v>
      </c>
      <c r="I32" s="11">
        <f t="shared" si="2"/>
        <v>900000</v>
      </c>
    </row>
    <row r="33" spans="1:11" ht="30" customHeight="1" thickBot="1" x14ac:dyDescent="0.35">
      <c r="A33" s="61" t="s">
        <v>33</v>
      </c>
      <c r="B33" s="62"/>
      <c r="C33" s="5"/>
      <c r="D33" s="6">
        <v>1</v>
      </c>
      <c r="E33" s="10">
        <v>9000000</v>
      </c>
      <c r="F33" s="10">
        <f t="shared" si="1"/>
        <v>9000000</v>
      </c>
      <c r="G33" s="11">
        <v>0</v>
      </c>
      <c r="H33" s="10">
        <v>0</v>
      </c>
      <c r="I33" s="11">
        <f>F33-(G33+H33)</f>
        <v>9000000</v>
      </c>
    </row>
    <row r="34" spans="1:11" ht="26.25" customHeight="1" thickBot="1" x14ac:dyDescent="0.35">
      <c r="A34" s="61" t="s">
        <v>34</v>
      </c>
      <c r="B34" s="62"/>
      <c r="C34" s="5"/>
      <c r="D34" s="6">
        <v>1</v>
      </c>
      <c r="E34" s="10">
        <v>1000000</v>
      </c>
      <c r="F34" s="10">
        <f t="shared" si="1"/>
        <v>1000000</v>
      </c>
      <c r="G34" s="11">
        <v>0</v>
      </c>
      <c r="H34" s="10">
        <v>0</v>
      </c>
      <c r="I34" s="11">
        <f t="shared" si="2"/>
        <v>1000000</v>
      </c>
    </row>
    <row r="35" spans="1:11" ht="54" customHeight="1" thickBot="1" x14ac:dyDescent="0.35">
      <c r="A35" s="63" t="s">
        <v>81</v>
      </c>
      <c r="B35" s="64"/>
      <c r="C35" s="3"/>
      <c r="D35" s="3"/>
      <c r="E35" s="9"/>
      <c r="F35" s="9">
        <f>SUM(F36:F45)</f>
        <v>29820353</v>
      </c>
      <c r="G35" s="9">
        <f>SUM(G36:G45)</f>
        <v>0</v>
      </c>
      <c r="H35" s="9">
        <f>SUM(H36:H45)</f>
        <v>2556200</v>
      </c>
      <c r="I35" s="9">
        <f>SUM(I36:I45)</f>
        <v>27264153</v>
      </c>
    </row>
    <row r="36" spans="1:11" ht="33.75" customHeight="1" thickBot="1" x14ac:dyDescent="0.35">
      <c r="A36" s="65" t="s">
        <v>73</v>
      </c>
      <c r="B36" s="66"/>
      <c r="C36" s="8"/>
      <c r="D36" s="8"/>
      <c r="E36" s="15"/>
      <c r="F36" s="24">
        <v>10714153</v>
      </c>
      <c r="G36" s="11">
        <v>0</v>
      </c>
      <c r="H36" s="10">
        <v>0</v>
      </c>
      <c r="I36" s="12">
        <f>F36-(G36+H36)</f>
        <v>10714153</v>
      </c>
      <c r="J36" s="27" t="s">
        <v>67</v>
      </c>
    </row>
    <row r="37" spans="1:11" ht="30" customHeight="1" thickBot="1" x14ac:dyDescent="0.35">
      <c r="A37" s="67" t="s">
        <v>36</v>
      </c>
      <c r="B37" s="68"/>
      <c r="C37" s="8"/>
      <c r="D37" s="8"/>
      <c r="E37" s="15"/>
      <c r="F37" s="24">
        <v>300000</v>
      </c>
      <c r="G37" s="11">
        <v>0</v>
      </c>
      <c r="H37" s="10">
        <v>0</v>
      </c>
      <c r="I37" s="12">
        <f>F37-(G37+H37)</f>
        <v>300000</v>
      </c>
      <c r="J37" s="27" t="s">
        <v>67</v>
      </c>
    </row>
    <row r="38" spans="1:11" ht="27.75" customHeight="1" thickBot="1" x14ac:dyDescent="0.35">
      <c r="A38" s="67" t="s">
        <v>37</v>
      </c>
      <c r="B38" s="68"/>
      <c r="C38" s="8"/>
      <c r="D38" s="8"/>
      <c r="E38" s="15"/>
      <c r="F38" s="10">
        <v>250000</v>
      </c>
      <c r="G38" s="11">
        <v>0</v>
      </c>
      <c r="H38" s="10">
        <v>50000</v>
      </c>
      <c r="I38" s="12">
        <f t="shared" ref="I38:I45" si="3">F38-(G38+H38)</f>
        <v>200000</v>
      </c>
    </row>
    <row r="39" spans="1:11" ht="21.75" customHeight="1" thickBot="1" x14ac:dyDescent="0.35">
      <c r="A39" s="69" t="s">
        <v>61</v>
      </c>
      <c r="B39" s="28" t="s">
        <v>75</v>
      </c>
      <c r="C39" s="8"/>
      <c r="D39" s="5">
        <v>125</v>
      </c>
      <c r="E39" s="15">
        <v>25000</v>
      </c>
      <c r="F39" s="10">
        <f>D39*E39</f>
        <v>3125000</v>
      </c>
      <c r="G39" s="11">
        <v>0</v>
      </c>
      <c r="H39" s="10">
        <v>0</v>
      </c>
      <c r="I39" s="12">
        <f>F39-(G39+H39)</f>
        <v>3125000</v>
      </c>
      <c r="J39" s="27" t="s">
        <v>82</v>
      </c>
    </row>
    <row r="40" spans="1:11" ht="27" customHeight="1" thickBot="1" x14ac:dyDescent="0.35">
      <c r="A40" s="70"/>
      <c r="B40" s="28" t="s">
        <v>66</v>
      </c>
      <c r="C40" s="8"/>
      <c r="D40" s="5">
        <v>125</v>
      </c>
      <c r="E40" s="15">
        <v>25000</v>
      </c>
      <c r="F40" s="10">
        <f t="shared" ref="F40:F42" si="4">D40*E40</f>
        <v>3125000</v>
      </c>
      <c r="G40" s="11">
        <v>0</v>
      </c>
      <c r="H40" s="10">
        <v>0</v>
      </c>
      <c r="I40" s="12">
        <f t="shared" si="3"/>
        <v>3125000</v>
      </c>
      <c r="J40" s="27" t="s">
        <v>83</v>
      </c>
    </row>
    <row r="41" spans="1:11" ht="27.75" customHeight="1" thickBot="1" x14ac:dyDescent="0.35">
      <c r="A41" s="70"/>
      <c r="B41" s="28" t="s">
        <v>63</v>
      </c>
      <c r="C41" s="8"/>
      <c r="D41" s="5">
        <v>125</v>
      </c>
      <c r="E41" s="15">
        <v>40000</v>
      </c>
      <c r="F41" s="10">
        <f t="shared" si="4"/>
        <v>5000000</v>
      </c>
      <c r="G41" s="11">
        <v>0</v>
      </c>
      <c r="H41" s="10">
        <v>0</v>
      </c>
      <c r="I41" s="12">
        <f t="shared" si="3"/>
        <v>5000000</v>
      </c>
      <c r="J41" s="27" t="s">
        <v>84</v>
      </c>
    </row>
    <row r="42" spans="1:11" ht="30" customHeight="1" thickBot="1" x14ac:dyDescent="0.35">
      <c r="A42" s="71"/>
      <c r="B42" s="28" t="s">
        <v>64</v>
      </c>
      <c r="C42" s="8"/>
      <c r="D42" s="5">
        <v>125</v>
      </c>
      <c r="E42" s="15">
        <v>26400</v>
      </c>
      <c r="F42" s="10">
        <f t="shared" si="4"/>
        <v>3300000</v>
      </c>
      <c r="G42" s="11">
        <v>0</v>
      </c>
      <c r="H42" s="10">
        <v>0</v>
      </c>
      <c r="I42" s="12">
        <f t="shared" si="3"/>
        <v>3300000</v>
      </c>
      <c r="K42" s="1"/>
    </row>
    <row r="43" spans="1:11" ht="24.75" customHeight="1" thickBot="1" x14ac:dyDescent="0.35">
      <c r="A43" s="65" t="s">
        <v>74</v>
      </c>
      <c r="B43" s="66"/>
      <c r="C43" s="8"/>
      <c r="D43" s="8"/>
      <c r="E43" s="15"/>
      <c r="F43" s="24">
        <v>3300000</v>
      </c>
      <c r="G43" s="25">
        <v>0</v>
      </c>
      <c r="H43" s="24">
        <v>1800000</v>
      </c>
      <c r="I43" s="25">
        <f>F43-(G43+H43)</f>
        <v>1500000</v>
      </c>
      <c r="J43" s="27" t="s">
        <v>71</v>
      </c>
    </row>
    <row r="44" spans="1:11" ht="27" customHeight="1" thickBot="1" x14ac:dyDescent="0.35">
      <c r="A44" s="67" t="s">
        <v>38</v>
      </c>
      <c r="B44" s="68"/>
      <c r="C44" s="8"/>
      <c r="D44" s="8"/>
      <c r="E44" s="15"/>
      <c r="F44" s="10">
        <v>574200</v>
      </c>
      <c r="G44" s="11">
        <v>0</v>
      </c>
      <c r="H44" s="10">
        <f>F44</f>
        <v>574200</v>
      </c>
      <c r="I44" s="12">
        <f t="shared" si="3"/>
        <v>0</v>
      </c>
    </row>
    <row r="45" spans="1:11" ht="23.25" customHeight="1" thickBot="1" x14ac:dyDescent="0.35">
      <c r="A45" s="67" t="s">
        <v>39</v>
      </c>
      <c r="B45" s="68"/>
      <c r="C45" s="8"/>
      <c r="D45" s="8"/>
      <c r="E45" s="15"/>
      <c r="F45" s="10">
        <v>132000</v>
      </c>
      <c r="G45" s="11">
        <v>0</v>
      </c>
      <c r="H45" s="10">
        <f>F45</f>
        <v>132000</v>
      </c>
      <c r="I45" s="12">
        <f t="shared" si="3"/>
        <v>0</v>
      </c>
    </row>
    <row r="46" spans="1:11" ht="64.5" customHeight="1" thickBot="1" x14ac:dyDescent="0.35">
      <c r="A46" s="52" t="s">
        <v>85</v>
      </c>
      <c r="B46" s="53"/>
      <c r="C46" s="5"/>
      <c r="D46" s="5"/>
      <c r="E46" s="15">
        <f>SUM(E47)</f>
        <v>400000</v>
      </c>
      <c r="F46" s="9">
        <f t="shared" ref="F46:I46" si="5">SUM(F47)</f>
        <v>4800000</v>
      </c>
      <c r="G46" s="15">
        <f t="shared" si="5"/>
        <v>4800000</v>
      </c>
      <c r="H46" s="15">
        <f t="shared" si="5"/>
        <v>0</v>
      </c>
      <c r="I46" s="15">
        <f t="shared" si="5"/>
        <v>0</v>
      </c>
    </row>
    <row r="47" spans="1:11" ht="39" customHeight="1" thickBot="1" x14ac:dyDescent="0.35">
      <c r="A47" s="43" t="s">
        <v>40</v>
      </c>
      <c r="B47" s="44"/>
      <c r="C47" s="5"/>
      <c r="D47" s="5">
        <v>12</v>
      </c>
      <c r="E47" s="15">
        <v>400000</v>
      </c>
      <c r="F47" s="15">
        <v>4800000</v>
      </c>
      <c r="G47" s="30">
        <f>F47</f>
        <v>4800000</v>
      </c>
      <c r="H47" s="15">
        <v>0</v>
      </c>
      <c r="I47" s="30">
        <v>0</v>
      </c>
    </row>
    <row r="48" spans="1:11" ht="54" customHeight="1" thickBot="1" x14ac:dyDescent="0.35">
      <c r="A48" s="52" t="s">
        <v>41</v>
      </c>
      <c r="B48" s="53"/>
      <c r="C48" s="5"/>
      <c r="D48" s="5"/>
      <c r="E48" s="35"/>
      <c r="F48" s="33"/>
      <c r="G48" s="33"/>
      <c r="H48" s="33"/>
      <c r="I48" s="31"/>
    </row>
    <row r="49" spans="1:10" ht="15" thickBot="1" x14ac:dyDescent="0.35">
      <c r="A49" s="43"/>
      <c r="B49" s="44"/>
      <c r="C49" s="5"/>
      <c r="D49" s="5"/>
      <c r="E49" s="35"/>
      <c r="F49" s="35"/>
      <c r="G49" s="7"/>
      <c r="H49" s="35"/>
      <c r="I49" s="7"/>
    </row>
    <row r="50" spans="1:10" ht="72" customHeight="1" thickBot="1" x14ac:dyDescent="0.35">
      <c r="A50" s="52" t="s">
        <v>42</v>
      </c>
      <c r="B50" s="53"/>
      <c r="C50" s="5"/>
      <c r="D50" s="5"/>
      <c r="E50" s="35"/>
      <c r="F50" s="42"/>
      <c r="G50" s="7"/>
      <c r="H50" s="33"/>
      <c r="I50" s="31"/>
    </row>
    <row r="51" spans="1:10" ht="15" thickBot="1" x14ac:dyDescent="0.35">
      <c r="A51" s="54"/>
      <c r="B51" s="55"/>
      <c r="C51" s="13"/>
      <c r="D51" s="13"/>
      <c r="E51" s="36"/>
      <c r="F51" s="36"/>
      <c r="G51" s="32"/>
      <c r="H51" s="36"/>
      <c r="I51" s="32"/>
    </row>
    <row r="52" spans="1:10" ht="57.75" customHeight="1" thickBot="1" x14ac:dyDescent="0.35">
      <c r="A52" s="52" t="s">
        <v>43</v>
      </c>
      <c r="B52" s="53"/>
      <c r="C52" s="5"/>
      <c r="D52" s="5"/>
      <c r="E52" s="35"/>
      <c r="F52" s="33"/>
      <c r="G52" s="31"/>
      <c r="H52" s="33"/>
      <c r="I52" s="31"/>
    </row>
    <row r="53" spans="1:10" ht="15" thickBot="1" x14ac:dyDescent="0.35">
      <c r="A53" s="43"/>
      <c r="B53" s="44"/>
      <c r="C53" s="5"/>
      <c r="D53" s="5"/>
      <c r="E53" s="35"/>
      <c r="F53" s="35"/>
      <c r="G53" s="7"/>
      <c r="H53" s="35"/>
      <c r="I53" s="7"/>
    </row>
    <row r="54" spans="1:10" ht="60" customHeight="1" thickBot="1" x14ac:dyDescent="0.35">
      <c r="A54" s="43" t="s">
        <v>44</v>
      </c>
      <c r="B54" s="44"/>
      <c r="C54" s="3"/>
      <c r="D54" s="3"/>
      <c r="E54" s="33"/>
      <c r="F54" s="33"/>
      <c r="G54" s="33"/>
      <c r="H54" s="33"/>
      <c r="I54" s="33"/>
    </row>
    <row r="55" spans="1:10" ht="15" thickBot="1" x14ac:dyDescent="0.35">
      <c r="A55" s="43"/>
      <c r="B55" s="44"/>
      <c r="C55" s="5"/>
      <c r="D55" s="5"/>
      <c r="E55" s="15"/>
      <c r="F55" s="15"/>
      <c r="G55" s="30"/>
      <c r="H55" s="15"/>
      <c r="I55" s="30"/>
    </row>
    <row r="56" spans="1:10" ht="60.75" customHeight="1" thickBot="1" x14ac:dyDescent="0.35">
      <c r="A56" s="50" t="s">
        <v>45</v>
      </c>
      <c r="B56" s="56"/>
      <c r="C56" s="5"/>
      <c r="D56" s="5"/>
      <c r="E56" s="33"/>
      <c r="F56" s="33">
        <v>29700000</v>
      </c>
      <c r="G56" s="33">
        <v>29700000</v>
      </c>
      <c r="H56" s="38">
        <f>SUM(H57:H63)</f>
        <v>1800000</v>
      </c>
      <c r="I56" s="33">
        <f>SUM(I57:I63)</f>
        <v>0</v>
      </c>
    </row>
    <row r="57" spans="1:10" ht="34.5" customHeight="1" thickBot="1" x14ac:dyDescent="0.35">
      <c r="A57" s="59" t="s">
        <v>59</v>
      </c>
      <c r="B57" s="14" t="s">
        <v>46</v>
      </c>
      <c r="C57" s="5" t="s">
        <v>47</v>
      </c>
      <c r="D57" s="22">
        <v>36</v>
      </c>
      <c r="E57" s="15">
        <v>220000</v>
      </c>
      <c r="F57" s="15">
        <f>D57*E57</f>
        <v>7920000</v>
      </c>
      <c r="G57" s="30">
        <f>F57</f>
        <v>7920000</v>
      </c>
      <c r="H57" s="15">
        <v>0</v>
      </c>
      <c r="I57" s="30">
        <f>F57-(G57+H57)</f>
        <v>0</v>
      </c>
    </row>
    <row r="58" spans="1:10" ht="38.25" customHeight="1" thickBot="1" x14ac:dyDescent="0.35">
      <c r="A58" s="60"/>
      <c r="B58" s="14" t="s">
        <v>56</v>
      </c>
      <c r="C58" s="5" t="s">
        <v>47</v>
      </c>
      <c r="D58" s="22">
        <v>36</v>
      </c>
      <c r="E58" s="15">
        <v>135000</v>
      </c>
      <c r="F58" s="15">
        <f t="shared" ref="F58:F62" si="6">D58*E58</f>
        <v>4860000</v>
      </c>
      <c r="G58" s="30">
        <f>F58</f>
        <v>4860000</v>
      </c>
      <c r="H58" s="15">
        <v>0</v>
      </c>
      <c r="I58" s="30">
        <f t="shared" ref="I58:I62" si="7">F58-(G58+H58)</f>
        <v>0</v>
      </c>
    </row>
    <row r="59" spans="1:10" ht="26.25" customHeight="1" thickBot="1" x14ac:dyDescent="0.35">
      <c r="A59" s="60"/>
      <c r="B59" s="14" t="s">
        <v>57</v>
      </c>
      <c r="C59" s="5" t="s">
        <v>47</v>
      </c>
      <c r="D59" s="22">
        <v>36</v>
      </c>
      <c r="E59" s="15">
        <v>130000</v>
      </c>
      <c r="F59" s="15">
        <f t="shared" si="6"/>
        <v>4680000</v>
      </c>
      <c r="G59" s="30">
        <f>F59</f>
        <v>4680000</v>
      </c>
      <c r="H59" s="15">
        <v>0</v>
      </c>
      <c r="I59" s="30">
        <f t="shared" si="7"/>
        <v>0</v>
      </c>
    </row>
    <row r="60" spans="1:10" ht="29.25" customHeight="1" thickBot="1" x14ac:dyDescent="0.35">
      <c r="A60" s="57" t="s">
        <v>58</v>
      </c>
      <c r="B60" s="58"/>
      <c r="C60" s="5" t="s">
        <v>49</v>
      </c>
      <c r="D60" s="22">
        <v>36</v>
      </c>
      <c r="E60" s="15">
        <v>100000</v>
      </c>
      <c r="F60" s="15">
        <f t="shared" si="6"/>
        <v>3600000</v>
      </c>
      <c r="G60" s="30">
        <f>F60/2</f>
        <v>1800000</v>
      </c>
      <c r="H60" s="37">
        <f>G60</f>
        <v>1800000</v>
      </c>
      <c r="I60" s="30">
        <f t="shared" si="7"/>
        <v>0</v>
      </c>
      <c r="J60" s="27" t="s">
        <v>72</v>
      </c>
    </row>
    <row r="61" spans="1:10" ht="33.75" customHeight="1" thickBot="1" x14ac:dyDescent="0.35">
      <c r="A61" s="43" t="s">
        <v>48</v>
      </c>
      <c r="B61" s="44"/>
      <c r="C61" s="5" t="s">
        <v>49</v>
      </c>
      <c r="D61" s="22">
        <v>36</v>
      </c>
      <c r="E61" s="15">
        <v>250000</v>
      </c>
      <c r="F61" s="15">
        <f t="shared" si="6"/>
        <v>9000000</v>
      </c>
      <c r="G61" s="30">
        <f>F61</f>
        <v>9000000</v>
      </c>
      <c r="H61" s="15">
        <v>0</v>
      </c>
      <c r="I61" s="30">
        <f t="shared" si="7"/>
        <v>0</v>
      </c>
    </row>
    <row r="62" spans="1:10" ht="30" customHeight="1" thickBot="1" x14ac:dyDescent="0.35">
      <c r="A62" s="43" t="s">
        <v>60</v>
      </c>
      <c r="B62" s="44"/>
      <c r="C62" s="5" t="s">
        <v>49</v>
      </c>
      <c r="D62" s="22">
        <v>36</v>
      </c>
      <c r="E62" s="15">
        <v>20000</v>
      </c>
      <c r="F62" s="15">
        <f t="shared" si="6"/>
        <v>720000</v>
      </c>
      <c r="G62" s="30">
        <f t="shared" ref="G62" si="8">F62</f>
        <v>720000</v>
      </c>
      <c r="H62" s="15">
        <v>0</v>
      </c>
      <c r="I62" s="30">
        <f t="shared" si="7"/>
        <v>0</v>
      </c>
    </row>
    <row r="63" spans="1:10" ht="34.5" customHeight="1" thickBot="1" x14ac:dyDescent="0.35">
      <c r="A63" s="43" t="s">
        <v>50</v>
      </c>
      <c r="B63" s="44"/>
      <c r="C63" s="5" t="s">
        <v>49</v>
      </c>
      <c r="D63" s="22">
        <v>36</v>
      </c>
      <c r="E63" s="15">
        <v>20000</v>
      </c>
      <c r="F63" s="15">
        <f>D63*E63</f>
        <v>720000</v>
      </c>
      <c r="G63" s="30">
        <f>F63</f>
        <v>720000</v>
      </c>
      <c r="H63" s="15">
        <v>0</v>
      </c>
      <c r="I63" s="30">
        <f>F63-(G63+H63)</f>
        <v>0</v>
      </c>
    </row>
    <row r="64" spans="1:10" ht="62.25" customHeight="1" thickBot="1" x14ac:dyDescent="0.35">
      <c r="A64" s="43" t="s">
        <v>51</v>
      </c>
      <c r="B64" s="44"/>
      <c r="C64" s="5"/>
      <c r="D64" s="5"/>
      <c r="E64" s="33"/>
      <c r="F64" s="33"/>
      <c r="G64" s="33"/>
      <c r="H64" s="33"/>
      <c r="I64" s="33"/>
    </row>
    <row r="65" spans="1:9" ht="15" thickBot="1" x14ac:dyDescent="0.35">
      <c r="A65" s="43"/>
      <c r="B65" s="44"/>
      <c r="C65" s="8"/>
      <c r="D65" s="8"/>
      <c r="E65" s="15"/>
      <c r="F65" s="15"/>
      <c r="G65" s="30"/>
      <c r="H65" s="15"/>
      <c r="I65" s="30"/>
    </row>
    <row r="66" spans="1:9" ht="24.75" customHeight="1" thickBot="1" x14ac:dyDescent="0.35">
      <c r="A66" s="50" t="s">
        <v>52</v>
      </c>
      <c r="B66" s="51"/>
      <c r="C66" s="8"/>
      <c r="D66" s="8"/>
      <c r="E66" s="9">
        <f>SUM(E67)</f>
        <v>500000</v>
      </c>
      <c r="F66" s="9">
        <f t="shared" ref="F66:I66" si="9">SUM(F67)</f>
        <v>500000</v>
      </c>
      <c r="G66" s="9">
        <f t="shared" si="9"/>
        <v>0</v>
      </c>
      <c r="H66" s="9">
        <f t="shared" si="9"/>
        <v>500000</v>
      </c>
      <c r="I66" s="9">
        <f t="shared" si="9"/>
        <v>0</v>
      </c>
    </row>
    <row r="67" spans="1:9" ht="45" customHeight="1" thickBot="1" x14ac:dyDescent="0.35">
      <c r="A67" s="43" t="s">
        <v>53</v>
      </c>
      <c r="B67" s="44"/>
      <c r="C67" s="8" t="s">
        <v>35</v>
      </c>
      <c r="D67" s="5">
        <v>1</v>
      </c>
      <c r="E67" s="15">
        <v>500000</v>
      </c>
      <c r="F67" s="15">
        <v>500000</v>
      </c>
      <c r="G67" s="30">
        <v>0</v>
      </c>
      <c r="H67" s="15">
        <v>500000</v>
      </c>
      <c r="I67" s="30">
        <v>0</v>
      </c>
    </row>
    <row r="68" spans="1:9" ht="15" thickBot="1" x14ac:dyDescent="0.35">
      <c r="A68" s="45" t="s">
        <v>54</v>
      </c>
      <c r="B68" s="46"/>
      <c r="C68" s="8"/>
      <c r="D68" s="8"/>
      <c r="E68" s="9">
        <f>E66+E56+E54+E52+E50+E48+E46+E35+E19+E17+E8+E4</f>
        <v>1130000</v>
      </c>
      <c r="F68" s="26">
        <f>F66+F56+F54+F52+F50+F48+F46+F35+F19+F17+F8+F4</f>
        <v>109546353</v>
      </c>
      <c r="G68" s="9">
        <f>G66+G56+G54+G52+G50+G48+G46+G35+G19+G17+G8+G4</f>
        <v>34500000</v>
      </c>
      <c r="H68" s="26">
        <f>H66+H56+H54+H52+H50+H48+H46+H35+H19+H17+H8+H4</f>
        <v>4856200</v>
      </c>
      <c r="I68" s="9">
        <v>43125153</v>
      </c>
    </row>
    <row r="69" spans="1:9" ht="15" thickBot="1" x14ac:dyDescent="0.35">
      <c r="A69" s="47" t="s">
        <v>55</v>
      </c>
      <c r="B69" s="48"/>
      <c r="C69" s="48"/>
      <c r="D69" s="48"/>
      <c r="E69" s="49"/>
      <c r="F69" s="16">
        <v>1</v>
      </c>
      <c r="G69" s="17">
        <f>(G68*F69)/F68</f>
        <v>0.31493517634493956</v>
      </c>
      <c r="H69" s="18">
        <f>(H68*F69)/F68</f>
        <v>4.4330092851196976E-2</v>
      </c>
      <c r="I69" s="18">
        <v>0.33</v>
      </c>
    </row>
    <row r="70" spans="1:9" x14ac:dyDescent="0.3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3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3">
      <c r="A72" s="2"/>
      <c r="B72" s="2"/>
      <c r="C72" s="2"/>
      <c r="D72" s="2"/>
      <c r="E72" s="2"/>
      <c r="F72" s="2"/>
      <c r="G72" s="2"/>
      <c r="H72" s="2"/>
      <c r="I72" s="19"/>
    </row>
    <row r="73" spans="1:9" ht="38.25" customHeight="1" x14ac:dyDescent="0.3">
      <c r="A73" s="2"/>
      <c r="B73" s="2"/>
      <c r="C73" s="101" t="s">
        <v>86</v>
      </c>
      <c r="D73" s="101"/>
      <c r="E73" s="101"/>
      <c r="F73" s="20">
        <f>F56/F68</f>
        <v>0.27111810833173061</v>
      </c>
      <c r="G73" s="2"/>
      <c r="H73" s="2"/>
      <c r="I73" s="2"/>
    </row>
    <row r="74" spans="1:9" x14ac:dyDescent="0.3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3">
      <c r="A75" s="2"/>
      <c r="B75" s="2"/>
      <c r="C75" s="2"/>
      <c r="D75" s="2"/>
      <c r="E75" s="2"/>
      <c r="F75" s="2"/>
      <c r="G75" s="2"/>
      <c r="H75" s="2"/>
      <c r="I75" s="2"/>
    </row>
  </sheetData>
  <mergeCells count="69">
    <mergeCell ref="E1:I1"/>
    <mergeCell ref="F2:F3"/>
    <mergeCell ref="G2:I2"/>
    <mergeCell ref="C73:E73"/>
    <mergeCell ref="A9:B9"/>
    <mergeCell ref="A2:B3"/>
    <mergeCell ref="C2:C3"/>
    <mergeCell ref="D2:D3"/>
    <mergeCell ref="E2:E3"/>
    <mergeCell ref="A4:B4"/>
    <mergeCell ref="A5:B5"/>
    <mergeCell ref="A6:B6"/>
    <mergeCell ref="A7:B7"/>
    <mergeCell ref="A8:B8"/>
    <mergeCell ref="A22:B22"/>
    <mergeCell ref="A10:B10"/>
    <mergeCell ref="A11:B11"/>
    <mergeCell ref="A12:B12"/>
    <mergeCell ref="A13:B13"/>
    <mergeCell ref="A14:B14"/>
    <mergeCell ref="A15:B15"/>
    <mergeCell ref="A17:B17"/>
    <mergeCell ref="A18:B18"/>
    <mergeCell ref="A19:B19"/>
    <mergeCell ref="A20:B20"/>
    <mergeCell ref="A16:B16"/>
    <mergeCell ref="A21:B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47:B47"/>
    <mergeCell ref="A33:B33"/>
    <mergeCell ref="A34:B34"/>
    <mergeCell ref="A35:B35"/>
    <mergeCell ref="A36:B36"/>
    <mergeCell ref="A37:B37"/>
    <mergeCell ref="A38:B38"/>
    <mergeCell ref="A43:B43"/>
    <mergeCell ref="A44:B44"/>
    <mergeCell ref="A45:B45"/>
    <mergeCell ref="A46:B46"/>
    <mergeCell ref="A39:A42"/>
    <mergeCell ref="A61:B61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60:B60"/>
    <mergeCell ref="A57:A59"/>
    <mergeCell ref="A67:B67"/>
    <mergeCell ref="A68:B68"/>
    <mergeCell ref="A69:E69"/>
    <mergeCell ref="A62:B62"/>
    <mergeCell ref="A63:B63"/>
    <mergeCell ref="A64:B64"/>
    <mergeCell ref="A65:B65"/>
    <mergeCell ref="A66:B66"/>
  </mergeCells>
  <pageMargins left="0.7" right="0.7" top="0.75" bottom="0.75" header="0.3" footer="0.3"/>
  <pageSetup paperSize="9" scale="42" fitToHeight="0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tabSelected="1" topLeftCell="C64" workbookViewId="0">
      <selection activeCell="H75" sqref="H75"/>
    </sheetView>
  </sheetViews>
  <sheetFormatPr baseColWidth="10" defaultRowHeight="14.4" x14ac:dyDescent="0.3"/>
  <cols>
    <col min="1" max="1" width="34.109375" customWidth="1"/>
    <col min="2" max="2" width="35.44140625" customWidth="1"/>
    <col min="4" max="5" width="11.5546875" style="242"/>
    <col min="6" max="6" width="15.6640625" style="242" customWidth="1"/>
    <col min="7" max="7" width="13.109375" style="242" customWidth="1"/>
    <col min="8" max="8" width="17.33203125" style="242" customWidth="1"/>
    <col min="9" max="9" width="14.33203125" style="242" customWidth="1"/>
    <col min="10" max="10" width="0.33203125" style="242" customWidth="1"/>
    <col min="11" max="14" width="14.33203125" style="242" customWidth="1"/>
    <col min="15" max="15" width="29.44140625" customWidth="1"/>
  </cols>
  <sheetData>
    <row r="1" spans="1:18" ht="16.8" thickTop="1" thickBot="1" x14ac:dyDescent="0.35">
      <c r="A1" s="158"/>
      <c r="B1" s="159"/>
      <c r="C1" s="159"/>
      <c r="D1" s="184"/>
      <c r="E1" s="185" t="s">
        <v>87</v>
      </c>
      <c r="F1" s="185"/>
      <c r="G1" s="185"/>
      <c r="H1" s="185"/>
      <c r="I1" s="185"/>
      <c r="J1" s="254"/>
      <c r="K1" s="186"/>
      <c r="L1" s="186"/>
      <c r="M1" s="186"/>
      <c r="N1" s="187"/>
    </row>
    <row r="2" spans="1:18" ht="35.4" customHeight="1" thickBot="1" x14ac:dyDescent="0.35">
      <c r="A2" s="160" t="s">
        <v>0</v>
      </c>
      <c r="B2" s="161"/>
      <c r="C2" s="161" t="s">
        <v>1</v>
      </c>
      <c r="D2" s="188" t="s">
        <v>2</v>
      </c>
      <c r="E2" s="189" t="s">
        <v>3</v>
      </c>
      <c r="F2" s="259" t="s">
        <v>4</v>
      </c>
      <c r="G2" s="180" t="s">
        <v>5</v>
      </c>
      <c r="H2" s="181"/>
      <c r="I2" s="181"/>
      <c r="J2" s="255"/>
      <c r="K2" s="294" t="s">
        <v>4</v>
      </c>
      <c r="L2" s="287" t="s">
        <v>5</v>
      </c>
      <c r="M2" s="190"/>
      <c r="N2" s="191"/>
      <c r="O2" s="105"/>
      <c r="P2" s="105"/>
      <c r="Q2" s="105"/>
      <c r="R2" s="105"/>
    </row>
    <row r="3" spans="1:18" ht="16.2" thickBot="1" x14ac:dyDescent="0.35">
      <c r="A3" s="162"/>
      <c r="B3" s="163"/>
      <c r="C3" s="163"/>
      <c r="D3" s="192"/>
      <c r="E3" s="193"/>
      <c r="F3" s="260"/>
      <c r="G3" s="274" t="s">
        <v>6</v>
      </c>
      <c r="H3" s="195" t="s">
        <v>7</v>
      </c>
      <c r="I3" s="194" t="s">
        <v>8</v>
      </c>
      <c r="J3" s="255"/>
      <c r="K3" s="295"/>
      <c r="L3" s="288" t="s">
        <v>6</v>
      </c>
      <c r="M3" s="196" t="s">
        <v>7</v>
      </c>
      <c r="N3" s="197" t="s">
        <v>8</v>
      </c>
      <c r="O3" s="105"/>
      <c r="P3" s="105"/>
      <c r="Q3" s="105"/>
      <c r="R3" s="105"/>
    </row>
    <row r="4" spans="1:18" ht="45" customHeight="1" thickBot="1" x14ac:dyDescent="0.35">
      <c r="A4" s="154" t="s">
        <v>88</v>
      </c>
      <c r="B4" s="155"/>
      <c r="C4" s="156"/>
      <c r="D4" s="156"/>
      <c r="E4" s="157">
        <f>SUM(E5:E7)</f>
        <v>230000</v>
      </c>
      <c r="F4" s="261">
        <f>SUM(F5:F7)</f>
        <v>1600000</v>
      </c>
      <c r="G4" s="275">
        <f>SUM(G5:G7)</f>
        <v>0</v>
      </c>
      <c r="H4" s="157">
        <f>SUM(H5:H7)</f>
        <v>0</v>
      </c>
      <c r="I4" s="157">
        <f>SUM(I5:I7)</f>
        <v>1600000</v>
      </c>
      <c r="J4" s="255"/>
      <c r="K4" s="296">
        <f>F4/6.56/100</f>
        <v>2439.0243902439024</v>
      </c>
      <c r="L4" s="289">
        <v>0</v>
      </c>
      <c r="M4" s="243">
        <v>0</v>
      </c>
      <c r="N4" s="244">
        <f>K4</f>
        <v>2439.0243902439024</v>
      </c>
      <c r="O4" s="105"/>
      <c r="P4" s="105"/>
      <c r="Q4" s="105"/>
      <c r="R4" s="105"/>
    </row>
    <row r="5" spans="1:18" ht="15.6" x14ac:dyDescent="0.3">
      <c r="A5" s="107" t="s">
        <v>9</v>
      </c>
      <c r="B5" s="108"/>
      <c r="C5" s="109" t="s">
        <v>10</v>
      </c>
      <c r="D5" s="198">
        <v>100</v>
      </c>
      <c r="E5" s="110">
        <v>150000</v>
      </c>
      <c r="F5" s="262"/>
      <c r="G5" s="276">
        <v>0</v>
      </c>
      <c r="H5" s="247">
        <v>0</v>
      </c>
      <c r="I5" s="199">
        <v>0</v>
      </c>
      <c r="J5" s="255"/>
      <c r="K5" s="297"/>
      <c r="L5" s="290">
        <v>0</v>
      </c>
      <c r="M5" s="199">
        <v>0</v>
      </c>
      <c r="N5" s="245">
        <v>0</v>
      </c>
      <c r="O5" s="250" t="s">
        <v>69</v>
      </c>
      <c r="P5" s="105"/>
      <c r="Q5" s="105"/>
      <c r="R5" s="105"/>
    </row>
    <row r="6" spans="1:18" ht="15.6" x14ac:dyDescent="0.3">
      <c r="A6" s="103" t="s">
        <v>11</v>
      </c>
      <c r="B6" s="104"/>
      <c r="C6" s="112" t="s">
        <v>12</v>
      </c>
      <c r="D6" s="202">
        <v>25</v>
      </c>
      <c r="E6" s="113">
        <v>40000</v>
      </c>
      <c r="F6" s="263">
        <v>1000000</v>
      </c>
      <c r="G6" s="277">
        <v>0</v>
      </c>
      <c r="H6" s="113">
        <v>0</v>
      </c>
      <c r="I6" s="203">
        <v>1000000</v>
      </c>
      <c r="J6" s="255"/>
      <c r="K6" s="298">
        <f>F6/6.56/100</f>
        <v>1524.3902439024394</v>
      </c>
      <c r="L6" s="291">
        <v>0</v>
      </c>
      <c r="M6" s="203">
        <v>0</v>
      </c>
      <c r="N6" s="205">
        <f>I6/6.56/100</f>
        <v>1524.3902439024394</v>
      </c>
      <c r="O6" s="250"/>
      <c r="P6" s="105"/>
      <c r="Q6" s="105"/>
      <c r="R6" s="105"/>
    </row>
    <row r="7" spans="1:18" ht="16.2" thickBot="1" x14ac:dyDescent="0.35">
      <c r="A7" s="114" t="s">
        <v>13</v>
      </c>
      <c r="B7" s="115"/>
      <c r="C7" s="116" t="s">
        <v>12</v>
      </c>
      <c r="D7" s="206">
        <v>15</v>
      </c>
      <c r="E7" s="117">
        <v>40000</v>
      </c>
      <c r="F7" s="264">
        <v>600000</v>
      </c>
      <c r="G7" s="278">
        <v>0</v>
      </c>
      <c r="H7" s="117">
        <v>0</v>
      </c>
      <c r="I7" s="208">
        <v>600000</v>
      </c>
      <c r="J7" s="255"/>
      <c r="K7" s="299">
        <f>F7/6.56/100</f>
        <v>914.63414634146352</v>
      </c>
      <c r="L7" s="292">
        <v>0</v>
      </c>
      <c r="M7" s="208">
        <v>0</v>
      </c>
      <c r="N7" s="246">
        <f>I7/6.56/100</f>
        <v>914.63414634146352</v>
      </c>
      <c r="O7" s="250"/>
      <c r="P7" s="105"/>
      <c r="Q7" s="105"/>
      <c r="R7" s="105"/>
    </row>
    <row r="8" spans="1:18" ht="43.8" customHeight="1" thickBot="1" x14ac:dyDescent="0.35">
      <c r="A8" s="165" t="s">
        <v>90</v>
      </c>
      <c r="B8" s="166"/>
      <c r="C8" s="156"/>
      <c r="D8" s="156"/>
      <c r="E8" s="157"/>
      <c r="F8" s="261">
        <f>SUM(F9:F16)</f>
        <v>30300000</v>
      </c>
      <c r="G8" s="275">
        <f>SUM(G9:G16)</f>
        <v>0</v>
      </c>
      <c r="H8" s="157">
        <f>SUM(H9:H16)</f>
        <v>0</v>
      </c>
      <c r="I8" s="157">
        <f>SUM(I9:I16)</f>
        <v>25800000</v>
      </c>
      <c r="J8" s="255"/>
      <c r="K8" s="296">
        <f>F8/6.56/100</f>
        <v>46189.024390243903</v>
      </c>
      <c r="L8" s="289">
        <v>0</v>
      </c>
      <c r="M8" s="243">
        <v>0</v>
      </c>
      <c r="N8" s="244">
        <f>K8</f>
        <v>46189.024390243903</v>
      </c>
      <c r="O8" s="105"/>
      <c r="P8" s="105"/>
      <c r="Q8" s="105"/>
      <c r="R8" s="105"/>
    </row>
    <row r="9" spans="1:18" ht="15.6" x14ac:dyDescent="0.3">
      <c r="A9" s="118" t="s">
        <v>14</v>
      </c>
      <c r="B9" s="119"/>
      <c r="C9" s="109"/>
      <c r="D9" s="198">
        <v>1</v>
      </c>
      <c r="E9" s="110">
        <v>3000000</v>
      </c>
      <c r="F9" s="262">
        <v>3000000</v>
      </c>
      <c r="G9" s="276">
        <v>0</v>
      </c>
      <c r="H9" s="110">
        <v>0</v>
      </c>
      <c r="I9" s="199">
        <f>F9-(G9+H9)</f>
        <v>3000000</v>
      </c>
      <c r="J9" s="255"/>
      <c r="K9" s="300">
        <f>F9/6.56/100</f>
        <v>4573.1707317073169</v>
      </c>
      <c r="L9" s="290">
        <v>0</v>
      </c>
      <c r="M9" s="199">
        <v>0</v>
      </c>
      <c r="N9" s="245">
        <f>K9</f>
        <v>4573.1707317073169</v>
      </c>
      <c r="O9" s="250" t="s">
        <v>68</v>
      </c>
      <c r="P9" s="105"/>
      <c r="Q9" s="105"/>
      <c r="R9" s="105"/>
    </row>
    <row r="10" spans="1:18" ht="15.6" x14ac:dyDescent="0.3">
      <c r="A10" s="103" t="s">
        <v>15</v>
      </c>
      <c r="B10" s="104"/>
      <c r="C10" s="112"/>
      <c r="D10" s="202">
        <v>1</v>
      </c>
      <c r="E10" s="113">
        <v>6000000</v>
      </c>
      <c r="F10" s="263">
        <v>6000000</v>
      </c>
      <c r="G10" s="277">
        <v>0</v>
      </c>
      <c r="H10" s="113">
        <v>0</v>
      </c>
      <c r="I10" s="203">
        <v>6000000</v>
      </c>
      <c r="J10" s="255"/>
      <c r="K10" s="298">
        <f>F10/6.56/100</f>
        <v>9146.3414634146338</v>
      </c>
      <c r="L10" s="291">
        <v>0</v>
      </c>
      <c r="M10" s="203">
        <v>0</v>
      </c>
      <c r="N10" s="205">
        <f t="shared" ref="N10:N15" si="0">K10</f>
        <v>9146.3414634146338</v>
      </c>
      <c r="O10" s="250"/>
      <c r="P10" s="105"/>
      <c r="Q10" s="105"/>
      <c r="R10" s="105"/>
    </row>
    <row r="11" spans="1:18" ht="15.6" x14ac:dyDescent="0.3">
      <c r="A11" s="103" t="s">
        <v>16</v>
      </c>
      <c r="B11" s="104"/>
      <c r="C11" s="112"/>
      <c r="D11" s="202">
        <v>1</v>
      </c>
      <c r="E11" s="113">
        <v>3000000</v>
      </c>
      <c r="F11" s="263">
        <v>3000000</v>
      </c>
      <c r="G11" s="277">
        <v>0</v>
      </c>
      <c r="H11" s="113">
        <v>0</v>
      </c>
      <c r="I11" s="203">
        <v>3000000</v>
      </c>
      <c r="J11" s="255"/>
      <c r="K11" s="298">
        <f>F11/6.56/100</f>
        <v>4573.1707317073169</v>
      </c>
      <c r="L11" s="291">
        <v>0</v>
      </c>
      <c r="M11" s="203">
        <v>0</v>
      </c>
      <c r="N11" s="205">
        <f t="shared" si="0"/>
        <v>4573.1707317073169</v>
      </c>
      <c r="O11" s="250"/>
      <c r="P11" s="105"/>
      <c r="Q11" s="105"/>
      <c r="R11" s="105"/>
    </row>
    <row r="12" spans="1:18" ht="15.6" x14ac:dyDescent="0.3">
      <c r="A12" s="103" t="s">
        <v>17</v>
      </c>
      <c r="B12" s="104"/>
      <c r="C12" s="112"/>
      <c r="D12" s="202">
        <v>1</v>
      </c>
      <c r="E12" s="113">
        <v>7000000</v>
      </c>
      <c r="F12" s="263">
        <v>7000000</v>
      </c>
      <c r="G12" s="277">
        <v>0</v>
      </c>
      <c r="H12" s="113">
        <v>0</v>
      </c>
      <c r="I12" s="203">
        <v>7000000</v>
      </c>
      <c r="J12" s="255"/>
      <c r="K12" s="298">
        <f>F12/6.56/100</f>
        <v>10670.731707317074</v>
      </c>
      <c r="L12" s="291">
        <v>0</v>
      </c>
      <c r="M12" s="203">
        <v>0</v>
      </c>
      <c r="N12" s="205">
        <f t="shared" si="0"/>
        <v>10670.731707317074</v>
      </c>
      <c r="O12" s="250"/>
      <c r="P12" s="105"/>
      <c r="Q12" s="105"/>
      <c r="R12" s="105"/>
    </row>
    <row r="13" spans="1:18" ht="15.6" x14ac:dyDescent="0.3">
      <c r="A13" s="103" t="s">
        <v>18</v>
      </c>
      <c r="B13" s="104"/>
      <c r="C13" s="112"/>
      <c r="D13" s="202">
        <v>1</v>
      </c>
      <c r="E13" s="113">
        <v>1800000</v>
      </c>
      <c r="F13" s="263">
        <v>1800000</v>
      </c>
      <c r="G13" s="277">
        <v>0</v>
      </c>
      <c r="H13" s="113">
        <v>0</v>
      </c>
      <c r="I13" s="203">
        <v>1800000</v>
      </c>
      <c r="J13" s="255"/>
      <c r="K13" s="298">
        <f>F13/6.56/100</f>
        <v>2743.9024390243903</v>
      </c>
      <c r="L13" s="291">
        <v>0</v>
      </c>
      <c r="M13" s="203">
        <v>0</v>
      </c>
      <c r="N13" s="205">
        <f t="shared" si="0"/>
        <v>2743.9024390243903</v>
      </c>
      <c r="O13" s="250"/>
      <c r="P13" s="105"/>
      <c r="Q13" s="105"/>
      <c r="R13" s="105"/>
    </row>
    <row r="14" spans="1:18" ht="15.6" x14ac:dyDescent="0.3">
      <c r="A14" s="103" t="s">
        <v>91</v>
      </c>
      <c r="B14" s="104"/>
      <c r="C14" s="112"/>
      <c r="D14" s="202">
        <v>3</v>
      </c>
      <c r="E14" s="113">
        <v>1000000</v>
      </c>
      <c r="F14" s="263">
        <v>3000000</v>
      </c>
      <c r="G14" s="277">
        <v>0</v>
      </c>
      <c r="H14" s="113">
        <v>0</v>
      </c>
      <c r="I14" s="203">
        <v>3000000</v>
      </c>
      <c r="J14" s="255"/>
      <c r="K14" s="298">
        <f>F14/6.56/100</f>
        <v>4573.1707317073169</v>
      </c>
      <c r="L14" s="291">
        <v>0</v>
      </c>
      <c r="M14" s="203">
        <v>0</v>
      </c>
      <c r="N14" s="205">
        <f t="shared" si="0"/>
        <v>4573.1707317073169</v>
      </c>
      <c r="O14" s="250"/>
      <c r="P14" s="105"/>
      <c r="Q14" s="105"/>
      <c r="R14" s="105"/>
    </row>
    <row r="15" spans="1:18" ht="15.6" x14ac:dyDescent="0.3">
      <c r="A15" s="103" t="s">
        <v>19</v>
      </c>
      <c r="B15" s="104"/>
      <c r="C15" s="112"/>
      <c r="D15" s="202">
        <v>1</v>
      </c>
      <c r="E15" s="113">
        <v>2000000</v>
      </c>
      <c r="F15" s="263">
        <v>2000000</v>
      </c>
      <c r="G15" s="277">
        <v>0</v>
      </c>
      <c r="H15" s="113">
        <v>0</v>
      </c>
      <c r="I15" s="203">
        <v>2000000</v>
      </c>
      <c r="J15" s="255"/>
      <c r="K15" s="298">
        <f>F15/6.56/100</f>
        <v>3048.7804878048787</v>
      </c>
      <c r="L15" s="291">
        <v>0</v>
      </c>
      <c r="M15" s="203">
        <v>0</v>
      </c>
      <c r="N15" s="205">
        <f t="shared" si="0"/>
        <v>3048.7804878048787</v>
      </c>
      <c r="O15" s="250"/>
      <c r="P15" s="105"/>
      <c r="Q15" s="105"/>
      <c r="R15" s="105"/>
    </row>
    <row r="16" spans="1:18" ht="16.2" thickBot="1" x14ac:dyDescent="0.35">
      <c r="A16" s="120" t="s">
        <v>65</v>
      </c>
      <c r="B16" s="121"/>
      <c r="C16" s="116"/>
      <c r="D16" s="211">
        <v>3</v>
      </c>
      <c r="E16" s="117">
        <v>1500000</v>
      </c>
      <c r="F16" s="264">
        <f>D16*E16</f>
        <v>4500000</v>
      </c>
      <c r="G16" s="277">
        <v>0</v>
      </c>
      <c r="H16" s="117">
        <v>0</v>
      </c>
      <c r="I16" s="208">
        <f>H16</f>
        <v>0</v>
      </c>
      <c r="J16" s="255"/>
      <c r="K16" s="299">
        <f>F16/6.56/100</f>
        <v>6859.7560975609758</v>
      </c>
      <c r="L16" s="292">
        <v>0</v>
      </c>
      <c r="M16" s="208">
        <v>0</v>
      </c>
      <c r="N16" s="246">
        <v>0</v>
      </c>
      <c r="O16" s="250"/>
      <c r="P16" s="105"/>
      <c r="Q16" s="105"/>
      <c r="R16" s="105"/>
    </row>
    <row r="17" spans="1:18" ht="40.200000000000003" customHeight="1" thickBot="1" x14ac:dyDescent="0.35">
      <c r="A17" s="165" t="s">
        <v>20</v>
      </c>
      <c r="B17" s="166"/>
      <c r="C17" s="167"/>
      <c r="D17" s="156"/>
      <c r="E17" s="168"/>
      <c r="F17" s="261"/>
      <c r="G17" s="275"/>
      <c r="H17" s="157"/>
      <c r="I17" s="212"/>
      <c r="J17" s="255"/>
      <c r="K17" s="301"/>
      <c r="L17" s="293"/>
      <c r="M17" s="248"/>
      <c r="N17" s="249"/>
      <c r="O17" s="105"/>
      <c r="P17" s="105"/>
      <c r="Q17" s="105"/>
      <c r="R17" s="105"/>
    </row>
    <row r="18" spans="1:18" ht="16.2" thickBot="1" x14ac:dyDescent="0.35">
      <c r="A18" s="169" t="s">
        <v>79</v>
      </c>
      <c r="B18" s="170"/>
      <c r="C18" s="170" t="s">
        <v>79</v>
      </c>
      <c r="D18" s="170"/>
      <c r="E18" s="215" t="s">
        <v>79</v>
      </c>
      <c r="F18" s="265"/>
      <c r="G18" s="279" t="s">
        <v>79</v>
      </c>
      <c r="H18" s="215"/>
      <c r="I18" s="216" t="s">
        <v>79</v>
      </c>
      <c r="J18" s="255"/>
      <c r="K18" s="314" t="s">
        <v>79</v>
      </c>
      <c r="L18" s="302"/>
      <c r="M18" s="215" t="s">
        <v>79</v>
      </c>
      <c r="N18" s="215"/>
      <c r="O18" s="105"/>
      <c r="P18" s="105"/>
      <c r="Q18" s="105"/>
      <c r="R18" s="105"/>
    </row>
    <row r="19" spans="1:18" ht="49.2" customHeight="1" thickBot="1" x14ac:dyDescent="0.35">
      <c r="A19" s="171" t="s">
        <v>92</v>
      </c>
      <c r="B19" s="172"/>
      <c r="C19" s="167"/>
      <c r="D19" s="156"/>
      <c r="E19" s="157"/>
      <c r="F19" s="261">
        <f>SUM(F20:F34)</f>
        <v>12826000</v>
      </c>
      <c r="G19" s="275">
        <f t="shared" ref="G19:H19" si="1">SUM(G20:G34)</f>
        <v>0</v>
      </c>
      <c r="H19" s="157">
        <f t="shared" si="1"/>
        <v>0</v>
      </c>
      <c r="I19" s="157">
        <f>SUM(I20:I34)</f>
        <v>12826000</v>
      </c>
      <c r="J19" s="255"/>
      <c r="K19" s="315">
        <f>F19/6.56/100</f>
        <v>19551.829268292684</v>
      </c>
      <c r="L19" s="303">
        <v>0</v>
      </c>
      <c r="M19" s="209">
        <v>0</v>
      </c>
      <c r="N19" s="210">
        <f>K19</f>
        <v>19551.829268292684</v>
      </c>
      <c r="O19" s="105"/>
      <c r="P19" s="105"/>
      <c r="Q19" s="105"/>
      <c r="R19" s="105"/>
    </row>
    <row r="20" spans="1:18" ht="15.6" x14ac:dyDescent="0.3">
      <c r="A20" s="122" t="s">
        <v>21</v>
      </c>
      <c r="B20" s="123"/>
      <c r="C20" s="124"/>
      <c r="D20" s="217">
        <v>10</v>
      </c>
      <c r="E20" s="204">
        <v>4500</v>
      </c>
      <c r="F20" s="266">
        <f>D20*E20</f>
        <v>45000</v>
      </c>
      <c r="G20" s="280">
        <v>0</v>
      </c>
      <c r="H20" s="204">
        <v>0</v>
      </c>
      <c r="I20" s="199">
        <f>F20-(G20+H20)</f>
        <v>45000</v>
      </c>
      <c r="J20" s="255"/>
      <c r="K20" s="316">
        <f>F20/6.56/100</f>
        <v>68.597560975609753</v>
      </c>
      <c r="L20" s="304">
        <v>0</v>
      </c>
      <c r="M20" s="200">
        <v>0</v>
      </c>
      <c r="N20" s="251">
        <f t="shared" ref="N20:N34" si="2">K20</f>
        <v>68.597560975609753</v>
      </c>
      <c r="O20" s="105"/>
      <c r="P20" s="105"/>
      <c r="Q20" s="105"/>
      <c r="R20" s="105"/>
    </row>
    <row r="21" spans="1:18" ht="15.6" x14ac:dyDescent="0.3">
      <c r="A21" s="125" t="s">
        <v>77</v>
      </c>
      <c r="B21" s="126"/>
      <c r="C21" s="112"/>
      <c r="D21" s="219">
        <v>4</v>
      </c>
      <c r="E21" s="113">
        <v>10000</v>
      </c>
      <c r="F21" s="263">
        <f t="shared" ref="F21:F34" si="3">D21*E21</f>
        <v>40000</v>
      </c>
      <c r="G21" s="277">
        <v>0</v>
      </c>
      <c r="H21" s="113">
        <v>0</v>
      </c>
      <c r="I21" s="200">
        <f>F21-(G21+H21)</f>
        <v>40000</v>
      </c>
      <c r="J21" s="255"/>
      <c r="K21" s="316">
        <f>F21/6.56/100</f>
        <v>60.975609756097562</v>
      </c>
      <c r="L21" s="304">
        <v>0</v>
      </c>
      <c r="M21" s="200">
        <v>0</v>
      </c>
      <c r="N21" s="251">
        <f t="shared" si="2"/>
        <v>60.975609756097562</v>
      </c>
      <c r="O21" s="105"/>
      <c r="P21" s="105"/>
      <c r="Q21" s="105"/>
      <c r="R21" s="105"/>
    </row>
    <row r="22" spans="1:18" ht="15.6" x14ac:dyDescent="0.3">
      <c r="A22" s="125" t="s">
        <v>22</v>
      </c>
      <c r="B22" s="126"/>
      <c r="C22" s="112"/>
      <c r="D22" s="219">
        <v>20</v>
      </c>
      <c r="E22" s="113">
        <v>5000</v>
      </c>
      <c r="F22" s="263">
        <f t="shared" si="3"/>
        <v>100000</v>
      </c>
      <c r="G22" s="277">
        <v>0</v>
      </c>
      <c r="H22" s="113">
        <v>0</v>
      </c>
      <c r="I22" s="200">
        <f>F22-(G22+H22)</f>
        <v>100000</v>
      </c>
      <c r="J22" s="255"/>
      <c r="K22" s="316">
        <f>F22/6.56/100</f>
        <v>152.4390243902439</v>
      </c>
      <c r="L22" s="304">
        <v>0</v>
      </c>
      <c r="M22" s="200">
        <v>0</v>
      </c>
      <c r="N22" s="251">
        <f t="shared" si="2"/>
        <v>152.4390243902439</v>
      </c>
      <c r="O22" s="105"/>
      <c r="P22" s="105"/>
      <c r="Q22" s="105"/>
      <c r="R22" s="105"/>
    </row>
    <row r="23" spans="1:18" ht="15.6" x14ac:dyDescent="0.3">
      <c r="A23" s="125" t="s">
        <v>23</v>
      </c>
      <c r="B23" s="126"/>
      <c r="C23" s="112"/>
      <c r="D23" s="219">
        <v>20</v>
      </c>
      <c r="E23" s="113">
        <v>1500</v>
      </c>
      <c r="F23" s="263">
        <f t="shared" si="3"/>
        <v>30000</v>
      </c>
      <c r="G23" s="277">
        <v>0</v>
      </c>
      <c r="H23" s="113">
        <v>0</v>
      </c>
      <c r="I23" s="200">
        <f>F23-(G23+H23)</f>
        <v>30000</v>
      </c>
      <c r="J23" s="255"/>
      <c r="K23" s="316">
        <f>F23/6.56/100</f>
        <v>45.731707317073166</v>
      </c>
      <c r="L23" s="304">
        <v>0</v>
      </c>
      <c r="M23" s="200">
        <v>0</v>
      </c>
      <c r="N23" s="251">
        <f t="shared" si="2"/>
        <v>45.731707317073166</v>
      </c>
      <c r="O23" s="105"/>
      <c r="P23" s="105"/>
      <c r="Q23" s="105"/>
      <c r="R23" s="105"/>
    </row>
    <row r="24" spans="1:18" ht="15.6" x14ac:dyDescent="0.3">
      <c r="A24" s="125" t="s">
        <v>24</v>
      </c>
      <c r="B24" s="126"/>
      <c r="C24" s="112"/>
      <c r="D24" s="219">
        <v>10</v>
      </c>
      <c r="E24" s="113">
        <v>500</v>
      </c>
      <c r="F24" s="263">
        <f t="shared" si="3"/>
        <v>5000</v>
      </c>
      <c r="G24" s="277">
        <v>0</v>
      </c>
      <c r="H24" s="113">
        <v>0</v>
      </c>
      <c r="I24" s="200">
        <f>F24-(G24+H24)</f>
        <v>5000</v>
      </c>
      <c r="J24" s="255"/>
      <c r="K24" s="316">
        <f>F24/6.56/100</f>
        <v>7.6219512195121952</v>
      </c>
      <c r="L24" s="304">
        <v>0</v>
      </c>
      <c r="M24" s="200">
        <v>0</v>
      </c>
      <c r="N24" s="251">
        <f t="shared" si="2"/>
        <v>7.6219512195121952</v>
      </c>
      <c r="O24" s="105"/>
      <c r="P24" s="105"/>
      <c r="Q24" s="105"/>
      <c r="R24" s="105"/>
    </row>
    <row r="25" spans="1:18" ht="15.6" x14ac:dyDescent="0.3">
      <c r="A25" s="125" t="s">
        <v>25</v>
      </c>
      <c r="B25" s="126"/>
      <c r="C25" s="112"/>
      <c r="D25" s="219">
        <v>8</v>
      </c>
      <c r="E25" s="113">
        <v>2000</v>
      </c>
      <c r="F25" s="263">
        <f t="shared" si="3"/>
        <v>16000</v>
      </c>
      <c r="G25" s="277">
        <v>0</v>
      </c>
      <c r="H25" s="113">
        <v>0</v>
      </c>
      <c r="I25" s="200">
        <f>F25-(G25+H25)</f>
        <v>16000</v>
      </c>
      <c r="J25" s="255"/>
      <c r="K25" s="316">
        <f>F25/6.56/100</f>
        <v>24.390243902439025</v>
      </c>
      <c r="L25" s="304">
        <v>0</v>
      </c>
      <c r="M25" s="200">
        <v>0</v>
      </c>
      <c r="N25" s="251">
        <f t="shared" si="2"/>
        <v>24.390243902439025</v>
      </c>
      <c r="O25" s="105"/>
      <c r="P25" s="105"/>
      <c r="Q25" s="105"/>
      <c r="R25" s="105"/>
    </row>
    <row r="26" spans="1:18" ht="15.6" x14ac:dyDescent="0.3">
      <c r="A26" s="125" t="s">
        <v>26</v>
      </c>
      <c r="B26" s="126"/>
      <c r="C26" s="112"/>
      <c r="D26" s="219">
        <v>2</v>
      </c>
      <c r="E26" s="113">
        <v>17500</v>
      </c>
      <c r="F26" s="263">
        <f t="shared" si="3"/>
        <v>35000</v>
      </c>
      <c r="G26" s="277">
        <v>0</v>
      </c>
      <c r="H26" s="113">
        <v>0</v>
      </c>
      <c r="I26" s="200">
        <f>F26-(G26+H26)</f>
        <v>35000</v>
      </c>
      <c r="J26" s="255"/>
      <c r="K26" s="316">
        <f>F26/6.56/100</f>
        <v>53.353658536585371</v>
      </c>
      <c r="L26" s="304">
        <v>0</v>
      </c>
      <c r="M26" s="200">
        <v>0</v>
      </c>
      <c r="N26" s="251">
        <f t="shared" si="2"/>
        <v>53.353658536585371</v>
      </c>
      <c r="O26" s="105"/>
      <c r="P26" s="105"/>
      <c r="Q26" s="105"/>
      <c r="R26" s="105"/>
    </row>
    <row r="27" spans="1:18" ht="15.6" x14ac:dyDescent="0.3">
      <c r="A27" s="125" t="s">
        <v>27</v>
      </c>
      <c r="B27" s="126"/>
      <c r="C27" s="112"/>
      <c r="D27" s="219">
        <v>20</v>
      </c>
      <c r="E27" s="113">
        <v>8000</v>
      </c>
      <c r="F27" s="263">
        <f t="shared" si="3"/>
        <v>160000</v>
      </c>
      <c r="G27" s="277">
        <v>0</v>
      </c>
      <c r="H27" s="113">
        <v>0</v>
      </c>
      <c r="I27" s="200">
        <f>F27-(G27+H27)</f>
        <v>160000</v>
      </c>
      <c r="J27" s="255"/>
      <c r="K27" s="316">
        <f>F27/6.56/100</f>
        <v>243.90243902439025</v>
      </c>
      <c r="L27" s="304">
        <v>0</v>
      </c>
      <c r="M27" s="200">
        <v>0</v>
      </c>
      <c r="N27" s="251">
        <f t="shared" si="2"/>
        <v>243.90243902439025</v>
      </c>
      <c r="O27" s="105"/>
      <c r="P27" s="105"/>
      <c r="Q27" s="105"/>
      <c r="R27" s="105"/>
    </row>
    <row r="28" spans="1:18" ht="15.6" x14ac:dyDescent="0.3">
      <c r="A28" s="125" t="s">
        <v>28</v>
      </c>
      <c r="B28" s="126"/>
      <c r="C28" s="112"/>
      <c r="D28" s="219">
        <v>1</v>
      </c>
      <c r="E28" s="113">
        <v>250000</v>
      </c>
      <c r="F28" s="263">
        <f t="shared" si="3"/>
        <v>250000</v>
      </c>
      <c r="G28" s="277">
        <v>0</v>
      </c>
      <c r="H28" s="113">
        <v>0</v>
      </c>
      <c r="I28" s="200">
        <f>F28-(G28+H28)</f>
        <v>250000</v>
      </c>
      <c r="J28" s="255"/>
      <c r="K28" s="316">
        <f>F28/6.56/100</f>
        <v>381.09756097560984</v>
      </c>
      <c r="L28" s="304">
        <v>0</v>
      </c>
      <c r="M28" s="200">
        <v>0</v>
      </c>
      <c r="N28" s="251">
        <f t="shared" si="2"/>
        <v>381.09756097560984</v>
      </c>
      <c r="O28" s="105"/>
      <c r="P28" s="105"/>
      <c r="Q28" s="105"/>
      <c r="R28" s="105"/>
    </row>
    <row r="29" spans="1:18" ht="15.6" x14ac:dyDescent="0.3">
      <c r="A29" s="125" t="s">
        <v>89</v>
      </c>
      <c r="B29" s="126"/>
      <c r="C29" s="112"/>
      <c r="D29" s="219">
        <v>30</v>
      </c>
      <c r="E29" s="113">
        <v>6500</v>
      </c>
      <c r="F29" s="263">
        <f t="shared" si="3"/>
        <v>195000</v>
      </c>
      <c r="G29" s="277">
        <v>0</v>
      </c>
      <c r="H29" s="113">
        <v>0</v>
      </c>
      <c r="I29" s="200">
        <f>F29-(G29+H29)</f>
        <v>195000</v>
      </c>
      <c r="J29" s="255"/>
      <c r="K29" s="316">
        <f>F29/6.56/100</f>
        <v>297.2560975609756</v>
      </c>
      <c r="L29" s="304">
        <v>0</v>
      </c>
      <c r="M29" s="200">
        <v>0</v>
      </c>
      <c r="N29" s="251">
        <f t="shared" si="2"/>
        <v>297.2560975609756</v>
      </c>
      <c r="O29" s="105"/>
      <c r="P29" s="105"/>
      <c r="Q29" s="105"/>
      <c r="R29" s="105"/>
    </row>
    <row r="30" spans="1:18" ht="15.6" x14ac:dyDescent="0.3">
      <c r="A30" s="125" t="s">
        <v>30</v>
      </c>
      <c r="B30" s="126"/>
      <c r="C30" s="112"/>
      <c r="D30" s="219">
        <v>1</v>
      </c>
      <c r="E30" s="113">
        <v>600000</v>
      </c>
      <c r="F30" s="263">
        <f t="shared" si="3"/>
        <v>600000</v>
      </c>
      <c r="G30" s="277">
        <v>0</v>
      </c>
      <c r="H30" s="113">
        <v>0</v>
      </c>
      <c r="I30" s="200">
        <f>F30-(G30+H30)</f>
        <v>600000</v>
      </c>
      <c r="J30" s="255"/>
      <c r="K30" s="316">
        <f>F30/6.56/100</f>
        <v>914.63414634146352</v>
      </c>
      <c r="L30" s="304">
        <v>0</v>
      </c>
      <c r="M30" s="200">
        <v>0</v>
      </c>
      <c r="N30" s="251">
        <f t="shared" si="2"/>
        <v>914.63414634146352</v>
      </c>
      <c r="O30" s="111" t="s">
        <v>99</v>
      </c>
      <c r="P30" s="105"/>
      <c r="Q30" s="105"/>
      <c r="R30" s="105"/>
    </row>
    <row r="31" spans="1:18" ht="15.6" x14ac:dyDescent="0.3">
      <c r="A31" s="125" t="s">
        <v>31</v>
      </c>
      <c r="B31" s="126"/>
      <c r="C31" s="112"/>
      <c r="D31" s="219">
        <v>1</v>
      </c>
      <c r="E31" s="113">
        <v>450000</v>
      </c>
      <c r="F31" s="263">
        <f t="shared" si="3"/>
        <v>450000</v>
      </c>
      <c r="G31" s="277">
        <v>0</v>
      </c>
      <c r="H31" s="113">
        <v>0</v>
      </c>
      <c r="I31" s="200">
        <f>F31-(G31+H31)</f>
        <v>450000</v>
      </c>
      <c r="J31" s="255"/>
      <c r="K31" s="316">
        <f>F31/6.56/100</f>
        <v>685.97560975609758</v>
      </c>
      <c r="L31" s="304">
        <v>0</v>
      </c>
      <c r="M31" s="200">
        <v>0</v>
      </c>
      <c r="N31" s="251">
        <f t="shared" si="2"/>
        <v>685.97560975609758</v>
      </c>
      <c r="O31" s="105"/>
      <c r="P31" s="105"/>
      <c r="Q31" s="105"/>
      <c r="R31" s="105"/>
    </row>
    <row r="32" spans="1:18" ht="15.6" x14ac:dyDescent="0.3">
      <c r="A32" s="125" t="s">
        <v>32</v>
      </c>
      <c r="B32" s="126"/>
      <c r="C32" s="112"/>
      <c r="D32" s="219">
        <v>2</v>
      </c>
      <c r="E32" s="113">
        <v>450000</v>
      </c>
      <c r="F32" s="263">
        <f t="shared" si="3"/>
        <v>900000</v>
      </c>
      <c r="G32" s="277">
        <v>0</v>
      </c>
      <c r="H32" s="113">
        <v>0</v>
      </c>
      <c r="I32" s="200">
        <f>F32-(G32+H32)</f>
        <v>900000</v>
      </c>
      <c r="J32" s="255"/>
      <c r="K32" s="316">
        <f>F32/6.56/100</f>
        <v>1371.9512195121952</v>
      </c>
      <c r="L32" s="304">
        <v>0</v>
      </c>
      <c r="M32" s="200">
        <v>0</v>
      </c>
      <c r="N32" s="251">
        <f t="shared" si="2"/>
        <v>1371.9512195121952</v>
      </c>
      <c r="O32" s="105"/>
      <c r="P32" s="105"/>
      <c r="Q32" s="105"/>
      <c r="R32" s="105"/>
    </row>
    <row r="33" spans="1:18" ht="15.6" x14ac:dyDescent="0.3">
      <c r="A33" s="125" t="s">
        <v>33</v>
      </c>
      <c r="B33" s="126"/>
      <c r="C33" s="112"/>
      <c r="D33" s="219">
        <v>1</v>
      </c>
      <c r="E33" s="113">
        <v>9000000</v>
      </c>
      <c r="F33" s="263">
        <f t="shared" si="3"/>
        <v>9000000</v>
      </c>
      <c r="G33" s="277">
        <v>0</v>
      </c>
      <c r="H33" s="113">
        <v>0</v>
      </c>
      <c r="I33" s="200">
        <f>F33-(G33+H33)</f>
        <v>9000000</v>
      </c>
      <c r="J33" s="255"/>
      <c r="K33" s="316">
        <f>F33/6.56/100</f>
        <v>13719.512195121952</v>
      </c>
      <c r="L33" s="304">
        <v>0</v>
      </c>
      <c r="M33" s="200">
        <v>0</v>
      </c>
      <c r="N33" s="251">
        <f t="shared" si="2"/>
        <v>13719.512195121952</v>
      </c>
      <c r="O33" s="105"/>
      <c r="P33" s="105"/>
      <c r="Q33" s="105"/>
      <c r="R33" s="105"/>
    </row>
    <row r="34" spans="1:18" ht="16.2" thickBot="1" x14ac:dyDescent="0.35">
      <c r="A34" s="128" t="s">
        <v>34</v>
      </c>
      <c r="B34" s="129"/>
      <c r="C34" s="116"/>
      <c r="D34" s="211">
        <v>1</v>
      </c>
      <c r="E34" s="117">
        <v>1000000</v>
      </c>
      <c r="F34" s="264">
        <f t="shared" si="3"/>
        <v>1000000</v>
      </c>
      <c r="G34" s="278">
        <v>0</v>
      </c>
      <c r="H34" s="117">
        <v>0</v>
      </c>
      <c r="I34" s="207">
        <f>F34-(G34+H34)</f>
        <v>1000000</v>
      </c>
      <c r="J34" s="255"/>
      <c r="K34" s="317">
        <f>F34/6.56/100</f>
        <v>1524.3902439024394</v>
      </c>
      <c r="L34" s="305">
        <v>0</v>
      </c>
      <c r="M34" s="220"/>
      <c r="N34" s="251">
        <f t="shared" si="2"/>
        <v>1524.3902439024394</v>
      </c>
      <c r="O34" s="105"/>
      <c r="P34" s="105"/>
      <c r="Q34" s="105"/>
      <c r="R34" s="105"/>
    </row>
    <row r="35" spans="1:18" ht="44.4" customHeight="1" thickBot="1" x14ac:dyDescent="0.35">
      <c r="A35" s="173" t="s">
        <v>93</v>
      </c>
      <c r="B35" s="174"/>
      <c r="C35" s="164"/>
      <c r="D35" s="195"/>
      <c r="E35" s="157"/>
      <c r="F35" s="261">
        <f>SUM(F36:F45)</f>
        <v>29820353</v>
      </c>
      <c r="G35" s="275">
        <f>SUM(G36:G45)</f>
        <v>0</v>
      </c>
      <c r="H35" s="157">
        <f>SUM(H36:H45)</f>
        <v>2556200</v>
      </c>
      <c r="I35" s="157">
        <f>SUM(I36:I45)</f>
        <v>27264153</v>
      </c>
      <c r="J35" s="255"/>
      <c r="K35" s="318">
        <f>F35/6.56/100</f>
        <v>45457.855182926833</v>
      </c>
      <c r="L35" s="306">
        <v>0</v>
      </c>
      <c r="M35" s="222">
        <f>H35/6.56/100</f>
        <v>3896.6463414634145</v>
      </c>
      <c r="N35" s="223">
        <f>I35/6.56/100</f>
        <v>41561.208841463413</v>
      </c>
      <c r="O35" s="105"/>
      <c r="P35" s="105"/>
      <c r="Q35" s="105"/>
      <c r="R35" s="105"/>
    </row>
    <row r="36" spans="1:18" ht="15.6" x14ac:dyDescent="0.3">
      <c r="A36" s="130" t="s">
        <v>73</v>
      </c>
      <c r="B36" s="131"/>
      <c r="C36" s="132"/>
      <c r="D36" s="198"/>
      <c r="E36" s="110"/>
      <c r="F36" s="267">
        <v>10714153</v>
      </c>
      <c r="G36" s="276">
        <v>0</v>
      </c>
      <c r="H36" s="110">
        <v>0</v>
      </c>
      <c r="I36" s="252">
        <f>F36-(G36+H36)</f>
        <v>10714153</v>
      </c>
      <c r="J36" s="255"/>
      <c r="K36" s="319">
        <f>F36/6.56/100</f>
        <v>16332.550304878048</v>
      </c>
      <c r="L36" s="307">
        <v>0</v>
      </c>
      <c r="M36" s="224">
        <v>0</v>
      </c>
      <c r="N36" s="253">
        <f>K36</f>
        <v>16332.550304878048</v>
      </c>
      <c r="O36" s="111" t="s">
        <v>67</v>
      </c>
      <c r="P36" s="105"/>
      <c r="Q36" s="105"/>
      <c r="R36" s="105"/>
    </row>
    <row r="37" spans="1:18" ht="15.6" x14ac:dyDescent="0.3">
      <c r="A37" s="125" t="s">
        <v>36</v>
      </c>
      <c r="B37" s="126"/>
      <c r="C37" s="133"/>
      <c r="D37" s="202"/>
      <c r="E37" s="113"/>
      <c r="F37" s="268">
        <v>300000</v>
      </c>
      <c r="G37" s="277">
        <v>0</v>
      </c>
      <c r="H37" s="113">
        <v>0</v>
      </c>
      <c r="I37" s="203">
        <f>F37-(G37+H37)</f>
        <v>300000</v>
      </c>
      <c r="J37" s="255"/>
      <c r="K37" s="320">
        <f>F37/6.56/100</f>
        <v>457.31707317073176</v>
      </c>
      <c r="L37" s="308">
        <v>0</v>
      </c>
      <c r="M37" s="226">
        <v>0</v>
      </c>
      <c r="N37" s="253">
        <f t="shared" ref="N37:N45" si="4">K37</f>
        <v>457.31707317073176</v>
      </c>
      <c r="O37" s="111" t="s">
        <v>67</v>
      </c>
      <c r="P37" s="105"/>
      <c r="Q37" s="105"/>
      <c r="R37" s="105"/>
    </row>
    <row r="38" spans="1:18" ht="15.6" x14ac:dyDescent="0.3">
      <c r="A38" s="125" t="s">
        <v>37</v>
      </c>
      <c r="B38" s="126"/>
      <c r="C38" s="133"/>
      <c r="D38" s="202"/>
      <c r="E38" s="113"/>
      <c r="F38" s="263">
        <v>250000</v>
      </c>
      <c r="G38" s="277">
        <v>0</v>
      </c>
      <c r="H38" s="113">
        <v>50000</v>
      </c>
      <c r="I38" s="226">
        <f>F38-(G38+H38)</f>
        <v>200000</v>
      </c>
      <c r="J38" s="255"/>
      <c r="K38" s="316">
        <f>F38/6.56/100</f>
        <v>381.09756097560984</v>
      </c>
      <c r="L38" s="308">
        <v>0</v>
      </c>
      <c r="M38" s="226">
        <f>H38/6.56/100</f>
        <v>76.219512195121951</v>
      </c>
      <c r="N38" s="256">
        <f t="shared" si="4"/>
        <v>381.09756097560984</v>
      </c>
      <c r="O38" s="105"/>
      <c r="P38" s="105"/>
      <c r="Q38" s="105"/>
      <c r="R38" s="105"/>
    </row>
    <row r="39" spans="1:18" ht="15.6" x14ac:dyDescent="0.3">
      <c r="A39" s="134" t="s">
        <v>61</v>
      </c>
      <c r="B39" s="135" t="s">
        <v>75</v>
      </c>
      <c r="C39" s="133"/>
      <c r="D39" s="202">
        <v>125</v>
      </c>
      <c r="E39" s="113">
        <v>25000</v>
      </c>
      <c r="F39" s="263">
        <f>D39*E39</f>
        <v>3125000</v>
      </c>
      <c r="G39" s="277">
        <v>0</v>
      </c>
      <c r="H39" s="113">
        <v>0</v>
      </c>
      <c r="I39" s="226">
        <f>F39-(G39+H39)</f>
        <v>3125000</v>
      </c>
      <c r="J39" s="255"/>
      <c r="K39" s="316">
        <f>F39/6.56/100</f>
        <v>4763.7195121951218</v>
      </c>
      <c r="L39" s="308">
        <v>0</v>
      </c>
      <c r="M39" s="226">
        <v>0</v>
      </c>
      <c r="N39" s="256">
        <f t="shared" si="4"/>
        <v>4763.7195121951218</v>
      </c>
      <c r="O39" s="111" t="s">
        <v>82</v>
      </c>
      <c r="P39" s="105"/>
      <c r="Q39" s="105"/>
      <c r="R39" s="105"/>
    </row>
    <row r="40" spans="1:18" ht="15.6" x14ac:dyDescent="0.3">
      <c r="A40" s="134"/>
      <c r="B40" s="135" t="s">
        <v>66</v>
      </c>
      <c r="C40" s="133"/>
      <c r="D40" s="202">
        <v>125</v>
      </c>
      <c r="E40" s="113">
        <v>25000</v>
      </c>
      <c r="F40" s="263">
        <f t="shared" ref="F40:F42" si="5">D40*E40</f>
        <v>3125000</v>
      </c>
      <c r="G40" s="277">
        <v>0</v>
      </c>
      <c r="H40" s="113">
        <v>0</v>
      </c>
      <c r="I40" s="226">
        <f>F40-(G40+H40)</f>
        <v>3125000</v>
      </c>
      <c r="J40" s="255"/>
      <c r="K40" s="316">
        <f>F40/6.56/100</f>
        <v>4763.7195121951218</v>
      </c>
      <c r="L40" s="308">
        <v>0</v>
      </c>
      <c r="M40" s="226">
        <v>0</v>
      </c>
      <c r="N40" s="256">
        <f t="shared" si="4"/>
        <v>4763.7195121951218</v>
      </c>
      <c r="O40" s="111" t="s">
        <v>83</v>
      </c>
      <c r="P40" s="105"/>
      <c r="Q40" s="105"/>
      <c r="R40" s="105"/>
    </row>
    <row r="41" spans="1:18" ht="15.6" x14ac:dyDescent="0.3">
      <c r="A41" s="134"/>
      <c r="B41" s="135" t="s">
        <v>63</v>
      </c>
      <c r="C41" s="133"/>
      <c r="D41" s="202">
        <v>125</v>
      </c>
      <c r="E41" s="113">
        <v>40000</v>
      </c>
      <c r="F41" s="263">
        <f t="shared" si="5"/>
        <v>5000000</v>
      </c>
      <c r="G41" s="277">
        <v>0</v>
      </c>
      <c r="H41" s="113">
        <v>0</v>
      </c>
      <c r="I41" s="226">
        <f>F41-(G41+H41)</f>
        <v>5000000</v>
      </c>
      <c r="J41" s="255"/>
      <c r="K41" s="316">
        <f>F41/6.56/100</f>
        <v>7621.9512195121952</v>
      </c>
      <c r="L41" s="308">
        <v>0</v>
      </c>
      <c r="M41" s="226">
        <v>0</v>
      </c>
      <c r="N41" s="256">
        <f t="shared" si="4"/>
        <v>7621.9512195121952</v>
      </c>
      <c r="O41" s="111" t="s">
        <v>84</v>
      </c>
      <c r="P41" s="105"/>
      <c r="Q41" s="105"/>
      <c r="R41" s="105"/>
    </row>
    <row r="42" spans="1:18" ht="15.6" x14ac:dyDescent="0.3">
      <c r="A42" s="134"/>
      <c r="B42" s="135" t="s">
        <v>64</v>
      </c>
      <c r="C42" s="133"/>
      <c r="D42" s="202">
        <v>125</v>
      </c>
      <c r="E42" s="113">
        <v>26400</v>
      </c>
      <c r="F42" s="263">
        <f t="shared" si="5"/>
        <v>3300000</v>
      </c>
      <c r="G42" s="277">
        <v>0</v>
      </c>
      <c r="H42" s="113">
        <v>0</v>
      </c>
      <c r="I42" s="226">
        <f>F42-(G42+H42)</f>
        <v>3300000</v>
      </c>
      <c r="J42" s="255"/>
      <c r="K42" s="316">
        <f>F42/6.56/100</f>
        <v>5030.4878048780492</v>
      </c>
      <c r="L42" s="308">
        <v>0</v>
      </c>
      <c r="M42" s="226">
        <v>0</v>
      </c>
      <c r="N42" s="256">
        <f t="shared" si="4"/>
        <v>5030.4878048780492</v>
      </c>
      <c r="O42" s="105"/>
      <c r="P42" s="136"/>
      <c r="Q42" s="105"/>
      <c r="R42" s="105"/>
    </row>
    <row r="43" spans="1:18" ht="15.6" x14ac:dyDescent="0.3">
      <c r="A43" s="137" t="s">
        <v>74</v>
      </c>
      <c r="B43" s="138"/>
      <c r="C43" s="133"/>
      <c r="D43" s="202"/>
      <c r="E43" s="113"/>
      <c r="F43" s="268">
        <v>3300000</v>
      </c>
      <c r="G43" s="281">
        <v>0</v>
      </c>
      <c r="H43" s="225">
        <v>1800000</v>
      </c>
      <c r="I43" s="203">
        <f>F43-(G43+H43)</f>
        <v>1500000</v>
      </c>
      <c r="J43" s="255"/>
      <c r="K43" s="321">
        <f>F43/6.56/100</f>
        <v>5030.4878048780492</v>
      </c>
      <c r="L43" s="309">
        <v>0</v>
      </c>
      <c r="M43" s="257">
        <f>H43/6.56/100</f>
        <v>2743.9024390243903</v>
      </c>
      <c r="N43" s="258">
        <f t="shared" si="4"/>
        <v>5030.4878048780492</v>
      </c>
      <c r="O43" s="111" t="s">
        <v>71</v>
      </c>
      <c r="P43" s="105"/>
      <c r="Q43" s="105"/>
      <c r="R43" s="105"/>
    </row>
    <row r="44" spans="1:18" ht="15.6" x14ac:dyDescent="0.3">
      <c r="A44" s="125" t="s">
        <v>38</v>
      </c>
      <c r="B44" s="126"/>
      <c r="C44" s="133"/>
      <c r="D44" s="202"/>
      <c r="E44" s="113"/>
      <c r="F44" s="263">
        <v>574200</v>
      </c>
      <c r="G44" s="277">
        <v>0</v>
      </c>
      <c r="H44" s="113">
        <f>F44</f>
        <v>574200</v>
      </c>
      <c r="I44" s="226">
        <f>F44-(G44+H44)</f>
        <v>0</v>
      </c>
      <c r="J44" s="255"/>
      <c r="K44" s="316">
        <f>F44/6.56/100</f>
        <v>875.30487804878055</v>
      </c>
      <c r="L44" s="308">
        <v>0</v>
      </c>
      <c r="M44" s="226">
        <f>H44/6.56/100</f>
        <v>875.30487804878055</v>
      </c>
      <c r="N44" s="256">
        <f t="shared" si="4"/>
        <v>875.30487804878055</v>
      </c>
      <c r="O44" s="105"/>
      <c r="P44" s="105"/>
      <c r="Q44" s="105"/>
      <c r="R44" s="105"/>
    </row>
    <row r="45" spans="1:18" ht="16.2" thickBot="1" x14ac:dyDescent="0.35">
      <c r="A45" s="139" t="s">
        <v>39</v>
      </c>
      <c r="B45" s="140"/>
      <c r="C45" s="141"/>
      <c r="D45" s="206"/>
      <c r="E45" s="117"/>
      <c r="F45" s="264">
        <v>132000</v>
      </c>
      <c r="G45" s="278">
        <v>0</v>
      </c>
      <c r="H45" s="117">
        <f>F45</f>
        <v>132000</v>
      </c>
      <c r="I45" s="228">
        <f>F45-(G45+H45)</f>
        <v>0</v>
      </c>
      <c r="J45" s="255"/>
      <c r="K45" s="317">
        <f>F45/6.56/100</f>
        <v>201.21951219512198</v>
      </c>
      <c r="L45" s="310"/>
      <c r="M45" s="229">
        <f>H45/6.56/100</f>
        <v>201.21951219512198</v>
      </c>
      <c r="N45" s="256">
        <f t="shared" si="4"/>
        <v>201.21951219512198</v>
      </c>
      <c r="O45" s="105"/>
      <c r="P45" s="105"/>
      <c r="Q45" s="105"/>
      <c r="R45" s="105"/>
    </row>
    <row r="46" spans="1:18" ht="46.8" customHeight="1" thickBot="1" x14ac:dyDescent="0.35">
      <c r="A46" s="175" t="s">
        <v>94</v>
      </c>
      <c r="B46" s="176"/>
      <c r="C46" s="167"/>
      <c r="D46" s="156"/>
      <c r="E46" s="168">
        <f>SUM(E47)</f>
        <v>400000</v>
      </c>
      <c r="F46" s="261">
        <f t="shared" ref="F46:I46" si="6">SUM(F47)</f>
        <v>4800000</v>
      </c>
      <c r="G46" s="282">
        <f t="shared" si="6"/>
        <v>4800000</v>
      </c>
      <c r="H46" s="168">
        <f t="shared" si="6"/>
        <v>0</v>
      </c>
      <c r="I46" s="168">
        <f t="shared" si="6"/>
        <v>0</v>
      </c>
      <c r="J46" s="255"/>
      <c r="K46" s="318">
        <f>F46/6.56/100</f>
        <v>7317.0731707317082</v>
      </c>
      <c r="L46" s="306">
        <f>K46</f>
        <v>7317.0731707317082</v>
      </c>
      <c r="M46" s="222">
        <v>0</v>
      </c>
      <c r="N46" s="223">
        <v>0</v>
      </c>
      <c r="O46" s="105"/>
      <c r="P46" s="105"/>
      <c r="Q46" s="105"/>
      <c r="R46" s="105"/>
    </row>
    <row r="47" spans="1:18" ht="32.4" customHeight="1" x14ac:dyDescent="0.3">
      <c r="A47" s="142" t="s">
        <v>40</v>
      </c>
      <c r="B47" s="143"/>
      <c r="C47" s="109"/>
      <c r="D47" s="198">
        <v>12</v>
      </c>
      <c r="E47" s="110">
        <v>400000</v>
      </c>
      <c r="F47" s="262">
        <v>4800000</v>
      </c>
      <c r="G47" s="276">
        <f>F47</f>
        <v>4800000</v>
      </c>
      <c r="H47" s="110">
        <v>0</v>
      </c>
      <c r="I47" s="199">
        <v>0</v>
      </c>
      <c r="J47" s="255"/>
      <c r="K47" s="298">
        <f>F47/6.56/100</f>
        <v>7317.0731707317082</v>
      </c>
      <c r="L47" s="327">
        <f>K47</f>
        <v>7317.0731707317082</v>
      </c>
      <c r="M47" s="218">
        <v>0</v>
      </c>
      <c r="N47" s="230">
        <v>0</v>
      </c>
      <c r="O47" s="105"/>
      <c r="P47" s="105"/>
      <c r="Q47" s="105"/>
      <c r="R47" s="105"/>
    </row>
    <row r="48" spans="1:18" ht="42.6" customHeight="1" x14ac:dyDescent="0.3">
      <c r="A48" s="144" t="s">
        <v>95</v>
      </c>
      <c r="B48" s="145"/>
      <c r="C48" s="112"/>
      <c r="D48" s="202"/>
      <c r="E48" s="113"/>
      <c r="F48" s="269"/>
      <c r="G48" s="283"/>
      <c r="H48" s="209"/>
      <c r="I48" s="213"/>
      <c r="J48" s="255"/>
      <c r="K48" s="298"/>
      <c r="L48" s="293"/>
      <c r="M48" s="213"/>
      <c r="N48" s="214"/>
      <c r="O48" s="105"/>
      <c r="P48" s="105"/>
      <c r="Q48" s="105"/>
      <c r="R48" s="105"/>
    </row>
    <row r="49" spans="1:18" ht="15.6" x14ac:dyDescent="0.3">
      <c r="A49" s="125"/>
      <c r="B49" s="126"/>
      <c r="C49" s="112"/>
      <c r="D49" s="202"/>
      <c r="E49" s="113"/>
      <c r="F49" s="263"/>
      <c r="G49" s="277"/>
      <c r="H49" s="113"/>
      <c r="I49" s="200"/>
      <c r="J49" s="255"/>
      <c r="K49" s="298"/>
      <c r="L49" s="304"/>
      <c r="M49" s="200"/>
      <c r="N49" s="201"/>
      <c r="O49" s="105"/>
      <c r="P49" s="105"/>
      <c r="Q49" s="105"/>
      <c r="R49" s="105"/>
    </row>
    <row r="50" spans="1:18" ht="43.2" customHeight="1" x14ac:dyDescent="0.3">
      <c r="A50" s="144" t="s">
        <v>96</v>
      </c>
      <c r="B50" s="145"/>
      <c r="C50" s="112"/>
      <c r="D50" s="202"/>
      <c r="E50" s="113"/>
      <c r="F50" s="270"/>
      <c r="G50" s="277"/>
      <c r="H50" s="209"/>
      <c r="I50" s="213"/>
      <c r="J50" s="255"/>
      <c r="K50" s="298"/>
      <c r="L50" s="311"/>
      <c r="M50" s="213"/>
      <c r="N50" s="214"/>
      <c r="O50" s="105"/>
      <c r="P50" s="105"/>
      <c r="Q50" s="105"/>
      <c r="R50" s="105"/>
    </row>
    <row r="51" spans="1:18" ht="15.6" x14ac:dyDescent="0.3">
      <c r="A51" s="146"/>
      <c r="B51" s="147"/>
      <c r="C51" s="127"/>
      <c r="D51" s="219"/>
      <c r="E51" s="231"/>
      <c r="F51" s="271"/>
      <c r="G51" s="284"/>
      <c r="H51" s="231"/>
      <c r="I51" s="226"/>
      <c r="J51" s="255"/>
      <c r="K51" s="298"/>
      <c r="L51" s="308"/>
      <c r="M51" s="226"/>
      <c r="N51" s="227"/>
      <c r="O51" s="105"/>
      <c r="P51" s="105"/>
      <c r="Q51" s="105"/>
      <c r="R51" s="105"/>
    </row>
    <row r="52" spans="1:18" ht="58.8" customHeight="1" x14ac:dyDescent="0.3">
      <c r="A52" s="144" t="s">
        <v>97</v>
      </c>
      <c r="B52" s="145"/>
      <c r="C52" s="112"/>
      <c r="D52" s="202"/>
      <c r="E52" s="113"/>
      <c r="F52" s="269"/>
      <c r="G52" s="285"/>
      <c r="H52" s="209"/>
      <c r="I52" s="213"/>
      <c r="J52" s="255"/>
      <c r="K52" s="298"/>
      <c r="L52" s="311"/>
      <c r="M52" s="213"/>
      <c r="N52" s="214"/>
      <c r="O52" s="105"/>
      <c r="P52" s="105"/>
      <c r="Q52" s="105"/>
      <c r="R52" s="105"/>
    </row>
    <row r="53" spans="1:18" ht="15.6" x14ac:dyDescent="0.3">
      <c r="A53" s="125"/>
      <c r="B53" s="126"/>
      <c r="C53" s="112"/>
      <c r="D53" s="202"/>
      <c r="E53" s="113"/>
      <c r="F53" s="263"/>
      <c r="G53" s="277"/>
      <c r="H53" s="113"/>
      <c r="I53" s="200"/>
      <c r="J53" s="255"/>
      <c r="K53" s="298"/>
      <c r="L53" s="304"/>
      <c r="M53" s="200"/>
      <c r="N53" s="201"/>
      <c r="O53" s="105"/>
      <c r="P53" s="105"/>
      <c r="Q53" s="105"/>
      <c r="R53" s="105"/>
    </row>
    <row r="54" spans="1:18" ht="29.4" customHeight="1" x14ac:dyDescent="0.3">
      <c r="A54" s="125" t="s">
        <v>98</v>
      </c>
      <c r="B54" s="126"/>
      <c r="C54" s="106"/>
      <c r="D54" s="232"/>
      <c r="E54" s="209"/>
      <c r="F54" s="269"/>
      <c r="G54" s="283"/>
      <c r="H54" s="209"/>
      <c r="I54" s="209"/>
      <c r="J54" s="255"/>
      <c r="K54" s="298"/>
      <c r="L54" s="303"/>
      <c r="M54" s="209"/>
      <c r="N54" s="210"/>
      <c r="O54" s="105"/>
      <c r="P54" s="105"/>
      <c r="Q54" s="105"/>
      <c r="R54" s="105"/>
    </row>
    <row r="55" spans="1:18" ht="16.2" thickBot="1" x14ac:dyDescent="0.35">
      <c r="A55" s="139"/>
      <c r="B55" s="140"/>
      <c r="C55" s="116"/>
      <c r="D55" s="206"/>
      <c r="E55" s="117"/>
      <c r="F55" s="264"/>
      <c r="G55" s="278"/>
      <c r="H55" s="117"/>
      <c r="I55" s="207"/>
      <c r="J55" s="255"/>
      <c r="K55" s="322"/>
      <c r="L55" s="305"/>
      <c r="M55" s="220"/>
      <c r="N55" s="221"/>
      <c r="O55" s="105"/>
      <c r="P55" s="105"/>
      <c r="Q55" s="105"/>
      <c r="R55" s="105"/>
    </row>
    <row r="56" spans="1:18" ht="57" customHeight="1" thickBot="1" x14ac:dyDescent="0.35">
      <c r="A56" s="165" t="s">
        <v>45</v>
      </c>
      <c r="B56" s="166"/>
      <c r="C56" s="167"/>
      <c r="D56" s="156"/>
      <c r="E56" s="157"/>
      <c r="F56" s="261">
        <v>29700000</v>
      </c>
      <c r="G56" s="275">
        <v>29700000</v>
      </c>
      <c r="H56" s="233">
        <f>SUM(H57:H63)</f>
        <v>1800000</v>
      </c>
      <c r="I56" s="157">
        <f>SUM(I57:I63)</f>
        <v>0</v>
      </c>
      <c r="J56" s="255"/>
      <c r="K56" s="318">
        <f>F56/6.56/100</f>
        <v>45274.390243902439</v>
      </c>
      <c r="L56" s="306">
        <f>K56</f>
        <v>45274.390243902439</v>
      </c>
      <c r="M56" s="323">
        <f>H56/6.56/100</f>
        <v>2743.9024390243903</v>
      </c>
      <c r="N56" s="223">
        <v>0</v>
      </c>
      <c r="O56" s="105"/>
      <c r="P56" s="105"/>
      <c r="Q56" s="105"/>
      <c r="R56" s="105"/>
    </row>
    <row r="57" spans="1:18" ht="21" customHeight="1" x14ac:dyDescent="0.3">
      <c r="A57" s="148" t="s">
        <v>59</v>
      </c>
      <c r="B57" s="149" t="s">
        <v>46</v>
      </c>
      <c r="C57" s="109" t="s">
        <v>47</v>
      </c>
      <c r="D57" s="234">
        <v>36</v>
      </c>
      <c r="E57" s="110">
        <v>220000</v>
      </c>
      <c r="F57" s="262">
        <f>D57*E57</f>
        <v>7920000</v>
      </c>
      <c r="G57" s="276">
        <f>F57</f>
        <v>7920000</v>
      </c>
      <c r="H57" s="110">
        <v>0</v>
      </c>
      <c r="I57" s="199">
        <f>F57-(G57+H57)</f>
        <v>0</v>
      </c>
      <c r="J57" s="255"/>
      <c r="K57" s="298">
        <f>F57/6.56/100</f>
        <v>12073.170731707318</v>
      </c>
      <c r="L57" s="312">
        <f>K57</f>
        <v>12073.170731707318</v>
      </c>
      <c r="M57" s="218">
        <v>0</v>
      </c>
      <c r="N57" s="230">
        <v>0</v>
      </c>
      <c r="O57" s="105"/>
      <c r="P57" s="105"/>
      <c r="Q57" s="105"/>
      <c r="R57" s="105"/>
    </row>
    <row r="58" spans="1:18" ht="34.799999999999997" customHeight="1" x14ac:dyDescent="0.3">
      <c r="A58" s="150"/>
      <c r="B58" s="151" t="s">
        <v>56</v>
      </c>
      <c r="C58" s="112" t="s">
        <v>47</v>
      </c>
      <c r="D58" s="235">
        <v>36</v>
      </c>
      <c r="E58" s="113">
        <v>135000</v>
      </c>
      <c r="F58" s="263">
        <f t="shared" ref="F58:F62" si="7">D58*E58</f>
        <v>4860000</v>
      </c>
      <c r="G58" s="277">
        <f>F58</f>
        <v>4860000</v>
      </c>
      <c r="H58" s="113">
        <v>0</v>
      </c>
      <c r="I58" s="200">
        <f>F58-(G58+H58)</f>
        <v>0</v>
      </c>
      <c r="J58" s="255"/>
      <c r="K58" s="316">
        <f>F58/6.56/100</f>
        <v>7408.5365853658541</v>
      </c>
      <c r="L58" s="304">
        <f>K58</f>
        <v>7408.5365853658541</v>
      </c>
      <c r="M58" s="200">
        <v>0</v>
      </c>
      <c r="N58" s="201">
        <v>0</v>
      </c>
      <c r="O58" s="105"/>
      <c r="P58" s="105"/>
      <c r="Q58" s="105"/>
      <c r="R58" s="105"/>
    </row>
    <row r="59" spans="1:18" ht="27.6" customHeight="1" x14ac:dyDescent="0.3">
      <c r="A59" s="150"/>
      <c r="B59" s="151" t="s">
        <v>57</v>
      </c>
      <c r="C59" s="112" t="s">
        <v>47</v>
      </c>
      <c r="D59" s="235">
        <v>36</v>
      </c>
      <c r="E59" s="113">
        <v>130000</v>
      </c>
      <c r="F59" s="263">
        <f t="shared" si="7"/>
        <v>4680000</v>
      </c>
      <c r="G59" s="277">
        <f>F59</f>
        <v>4680000</v>
      </c>
      <c r="H59" s="113">
        <v>0</v>
      </c>
      <c r="I59" s="200">
        <f>F59-(G59+H59)</f>
        <v>0</v>
      </c>
      <c r="J59" s="255"/>
      <c r="K59" s="316">
        <f>F59/6.56/100</f>
        <v>7134.1463414634145</v>
      </c>
      <c r="L59" s="304">
        <f>K59</f>
        <v>7134.1463414634145</v>
      </c>
      <c r="M59" s="200">
        <v>0</v>
      </c>
      <c r="N59" s="201">
        <v>0</v>
      </c>
      <c r="O59" s="105"/>
      <c r="P59" s="105"/>
      <c r="Q59" s="105"/>
      <c r="R59" s="105"/>
    </row>
    <row r="60" spans="1:18" ht="15.6" x14ac:dyDescent="0.3">
      <c r="A60" s="134" t="s">
        <v>58</v>
      </c>
      <c r="B60" s="152"/>
      <c r="C60" s="112" t="s">
        <v>49</v>
      </c>
      <c r="D60" s="235">
        <v>36</v>
      </c>
      <c r="E60" s="113">
        <v>100000</v>
      </c>
      <c r="F60" s="263">
        <f t="shared" si="7"/>
        <v>3600000</v>
      </c>
      <c r="G60" s="277">
        <f>F60/2</f>
        <v>1800000</v>
      </c>
      <c r="H60" s="225">
        <f>G60</f>
        <v>1800000</v>
      </c>
      <c r="I60" s="200">
        <f>F60-(G60+H60)</f>
        <v>0</v>
      </c>
      <c r="J60" s="255"/>
      <c r="K60" s="316">
        <f>F60/6.56/100</f>
        <v>5487.8048780487807</v>
      </c>
      <c r="L60" s="304">
        <f>G60/6.56/100</f>
        <v>2743.9024390243903</v>
      </c>
      <c r="M60" s="203">
        <f>H60/6.56/100</f>
        <v>2743.9024390243903</v>
      </c>
      <c r="N60" s="201">
        <v>0</v>
      </c>
      <c r="O60" s="111" t="s">
        <v>72</v>
      </c>
      <c r="P60" s="105"/>
      <c r="Q60" s="105"/>
      <c r="R60" s="105"/>
    </row>
    <row r="61" spans="1:18" ht="18.600000000000001" customHeight="1" x14ac:dyDescent="0.3">
      <c r="A61" s="125" t="s">
        <v>48</v>
      </c>
      <c r="B61" s="126"/>
      <c r="C61" s="112" t="s">
        <v>49</v>
      </c>
      <c r="D61" s="235">
        <v>36</v>
      </c>
      <c r="E61" s="113">
        <v>250000</v>
      </c>
      <c r="F61" s="263">
        <f t="shared" si="7"/>
        <v>9000000</v>
      </c>
      <c r="G61" s="277">
        <f>F61</f>
        <v>9000000</v>
      </c>
      <c r="H61" s="113">
        <v>0</v>
      </c>
      <c r="I61" s="200">
        <f>F61-(G61+H61)</f>
        <v>0</v>
      </c>
      <c r="J61" s="255"/>
      <c r="K61" s="316">
        <f>F61/6.56/100</f>
        <v>13719.512195121952</v>
      </c>
      <c r="L61" s="304">
        <f>K61</f>
        <v>13719.512195121952</v>
      </c>
      <c r="M61" s="200">
        <v>0</v>
      </c>
      <c r="N61" s="201">
        <v>0</v>
      </c>
      <c r="O61" s="105"/>
      <c r="P61" s="105"/>
      <c r="Q61" s="105"/>
      <c r="R61" s="105"/>
    </row>
    <row r="62" spans="1:18" ht="15.6" x14ac:dyDescent="0.3">
      <c r="A62" s="125" t="s">
        <v>60</v>
      </c>
      <c r="B62" s="126"/>
      <c r="C62" s="112" t="s">
        <v>49</v>
      </c>
      <c r="D62" s="235">
        <v>36</v>
      </c>
      <c r="E62" s="113">
        <v>20000</v>
      </c>
      <c r="F62" s="263">
        <f t="shared" si="7"/>
        <v>720000</v>
      </c>
      <c r="G62" s="277">
        <f t="shared" ref="G62" si="8">F62</f>
        <v>720000</v>
      </c>
      <c r="H62" s="113">
        <v>0</v>
      </c>
      <c r="I62" s="200">
        <f>F62-(G62+H62)</f>
        <v>0</v>
      </c>
      <c r="J62" s="255"/>
      <c r="K62" s="316">
        <f>F62/6.56/100</f>
        <v>1097.560975609756</v>
      </c>
      <c r="L62" s="304">
        <f>K62</f>
        <v>1097.560975609756</v>
      </c>
      <c r="M62" s="200">
        <v>0</v>
      </c>
      <c r="N62" s="201">
        <v>0</v>
      </c>
      <c r="O62" s="105"/>
      <c r="P62" s="105"/>
      <c r="Q62" s="105"/>
      <c r="R62" s="105"/>
    </row>
    <row r="63" spans="1:18" ht="33.6" customHeight="1" x14ac:dyDescent="0.3">
      <c r="A63" s="125" t="s">
        <v>50</v>
      </c>
      <c r="B63" s="126"/>
      <c r="C63" s="112" t="s">
        <v>49</v>
      </c>
      <c r="D63" s="235">
        <v>36</v>
      </c>
      <c r="E63" s="113">
        <v>20000</v>
      </c>
      <c r="F63" s="263">
        <f>D63*E63</f>
        <v>720000</v>
      </c>
      <c r="G63" s="277">
        <f>F63</f>
        <v>720000</v>
      </c>
      <c r="H63" s="113">
        <v>0</v>
      </c>
      <c r="I63" s="200">
        <f>F63-(G63+H63)</f>
        <v>0</v>
      </c>
      <c r="J63" s="255"/>
      <c r="K63" s="316">
        <f>F63/6.56/100</f>
        <v>1097.560975609756</v>
      </c>
      <c r="L63" s="304">
        <f>K63</f>
        <v>1097.560975609756</v>
      </c>
      <c r="M63" s="200">
        <v>0</v>
      </c>
      <c r="N63" s="201">
        <v>0</v>
      </c>
      <c r="O63" s="105"/>
      <c r="P63" s="105"/>
      <c r="Q63" s="105"/>
      <c r="R63" s="105"/>
    </row>
    <row r="64" spans="1:18" ht="48.6" customHeight="1" x14ac:dyDescent="0.3">
      <c r="A64" s="125" t="s">
        <v>51</v>
      </c>
      <c r="B64" s="126"/>
      <c r="C64" s="112"/>
      <c r="D64" s="202"/>
      <c r="E64" s="209"/>
      <c r="F64" s="269"/>
      <c r="G64" s="283"/>
      <c r="H64" s="209"/>
      <c r="I64" s="209"/>
      <c r="J64" s="255"/>
      <c r="K64" s="316"/>
      <c r="L64" s="303"/>
      <c r="M64" s="209"/>
      <c r="N64" s="210"/>
      <c r="O64" s="105"/>
      <c r="P64" s="105"/>
      <c r="Q64" s="105"/>
      <c r="R64" s="105"/>
    </row>
    <row r="65" spans="1:18" ht="16.2" thickBot="1" x14ac:dyDescent="0.35">
      <c r="A65" s="139"/>
      <c r="B65" s="140"/>
      <c r="C65" s="141"/>
      <c r="D65" s="206"/>
      <c r="E65" s="117"/>
      <c r="F65" s="264"/>
      <c r="G65" s="278"/>
      <c r="H65" s="117"/>
      <c r="I65" s="207"/>
      <c r="J65" s="255"/>
      <c r="K65" s="317"/>
      <c r="L65" s="305"/>
      <c r="M65" s="220"/>
      <c r="N65" s="221"/>
      <c r="O65" s="105"/>
      <c r="P65" s="105"/>
      <c r="Q65" s="105"/>
      <c r="R65" s="105"/>
    </row>
    <row r="66" spans="1:18" ht="16.2" thickBot="1" x14ac:dyDescent="0.35">
      <c r="A66" s="165" t="s">
        <v>52</v>
      </c>
      <c r="B66" s="166"/>
      <c r="C66" s="177"/>
      <c r="D66" s="156"/>
      <c r="E66" s="157">
        <f>SUM(E67)</f>
        <v>500000</v>
      </c>
      <c r="F66" s="261">
        <f t="shared" ref="F66:I66" si="9">SUM(F67)</f>
        <v>500000</v>
      </c>
      <c r="G66" s="275">
        <f t="shared" si="9"/>
        <v>0</v>
      </c>
      <c r="H66" s="157">
        <f t="shared" si="9"/>
        <v>500000</v>
      </c>
      <c r="I66" s="157">
        <f t="shared" si="9"/>
        <v>0</v>
      </c>
      <c r="J66" s="255"/>
      <c r="K66" s="318">
        <f>F66/6.56/100</f>
        <v>762.19512195121968</v>
      </c>
      <c r="L66" s="306">
        <v>0</v>
      </c>
      <c r="M66" s="222">
        <f>K66</f>
        <v>762.19512195121968</v>
      </c>
      <c r="N66" s="223">
        <v>0</v>
      </c>
      <c r="O66" s="105"/>
      <c r="P66" s="105"/>
      <c r="Q66" s="105"/>
      <c r="R66" s="105"/>
    </row>
    <row r="67" spans="1:18" ht="16.2" thickBot="1" x14ac:dyDescent="0.35">
      <c r="A67" s="178" t="s">
        <v>53</v>
      </c>
      <c r="B67" s="179"/>
      <c r="C67" s="177" t="s">
        <v>35</v>
      </c>
      <c r="D67" s="156">
        <v>1</v>
      </c>
      <c r="E67" s="168">
        <v>500000</v>
      </c>
      <c r="F67" s="272">
        <v>500000</v>
      </c>
      <c r="G67" s="286">
        <v>0</v>
      </c>
      <c r="H67" s="168">
        <v>500000</v>
      </c>
      <c r="I67" s="236">
        <v>0</v>
      </c>
      <c r="J67" s="255"/>
      <c r="K67" s="318">
        <f>F67/6.56/100</f>
        <v>762.19512195121968</v>
      </c>
      <c r="L67" s="313">
        <v>0</v>
      </c>
      <c r="M67" s="237">
        <f>H67/6.56/100</f>
        <v>762.19512195121968</v>
      </c>
      <c r="N67" s="238">
        <v>0</v>
      </c>
      <c r="O67" s="105"/>
      <c r="P67" s="105"/>
      <c r="Q67" s="105"/>
      <c r="R67" s="105"/>
    </row>
    <row r="68" spans="1:18" ht="16.2" thickBot="1" x14ac:dyDescent="0.35">
      <c r="A68" s="180" t="s">
        <v>54</v>
      </c>
      <c r="B68" s="181"/>
      <c r="C68" s="177"/>
      <c r="D68" s="156"/>
      <c r="E68" s="157">
        <f>E66+E56+E54+E52+E50+E48+E46+E35+E19+E17+E8+E4</f>
        <v>1130000</v>
      </c>
      <c r="F68" s="273">
        <f>F66+F56+F54+F52+F50+F48+F46+F35+F19+F17+F8+F4</f>
        <v>109546353</v>
      </c>
      <c r="G68" s="275">
        <f>G66+G56+G54+G52+G50+G48+G46+G35+G19+G17+G8+G4</f>
        <v>34500000</v>
      </c>
      <c r="H68" s="233">
        <f>H66+H56+H54+H52+H50+H48+H46+H35+H19+H17+H8+H4</f>
        <v>4856200</v>
      </c>
      <c r="I68" s="157">
        <v>43125153</v>
      </c>
      <c r="J68" s="255"/>
      <c r="K68" s="318">
        <f>F68/6.56/100</f>
        <v>166991.3917682927</v>
      </c>
      <c r="L68" s="306">
        <f>G68/6.56/100</f>
        <v>52591.463414634149</v>
      </c>
      <c r="M68" s="323">
        <f>H68/6.56/100</f>
        <v>7402.7439024390242</v>
      </c>
      <c r="N68" s="223">
        <f>I68/6.56/100</f>
        <v>65739.5625</v>
      </c>
      <c r="O68" s="105"/>
      <c r="P68" s="105"/>
      <c r="Q68" s="105"/>
      <c r="R68" s="105"/>
    </row>
    <row r="69" spans="1:18" ht="16.2" thickBot="1" x14ac:dyDescent="0.35">
      <c r="A69" s="182" t="s">
        <v>55</v>
      </c>
      <c r="B69" s="183"/>
      <c r="C69" s="183"/>
      <c r="D69" s="183"/>
      <c r="E69" s="183"/>
      <c r="F69" s="324">
        <v>1</v>
      </c>
      <c r="G69" s="325">
        <f>(G68*F69)/F68</f>
        <v>0.31493517634493956</v>
      </c>
      <c r="H69" s="326">
        <f>(H68*F69)/F68</f>
        <v>4.4330092851196976E-2</v>
      </c>
      <c r="I69" s="326">
        <v>0.33</v>
      </c>
      <c r="J69" s="255"/>
      <c r="K69" s="324">
        <v>1</v>
      </c>
      <c r="L69" s="325">
        <f>(L68*K69)/K68</f>
        <v>0.31493517634493956</v>
      </c>
      <c r="M69" s="326">
        <f>(M68*K69)/K68</f>
        <v>4.4330092851196969E-2</v>
      </c>
      <c r="N69" s="326">
        <v>0.33</v>
      </c>
      <c r="O69" s="105"/>
      <c r="P69" s="105"/>
      <c r="Q69" s="105"/>
      <c r="R69" s="105"/>
    </row>
    <row r="70" spans="1:18" ht="15.6" x14ac:dyDescent="0.3">
      <c r="A70" s="153"/>
      <c r="B70" s="153"/>
      <c r="C70" s="153"/>
      <c r="D70" s="239"/>
      <c r="E70" s="239"/>
      <c r="F70" s="239"/>
      <c r="G70" s="239"/>
      <c r="H70" s="239"/>
      <c r="I70" s="239"/>
      <c r="J70" s="239"/>
      <c r="K70" s="239"/>
      <c r="L70" s="239"/>
      <c r="M70" s="239"/>
      <c r="N70" s="239"/>
      <c r="O70" s="105"/>
      <c r="P70" s="105"/>
      <c r="Q70" s="105"/>
      <c r="R70" s="105"/>
    </row>
    <row r="71" spans="1:18" ht="31.8" customHeight="1" x14ac:dyDescent="0.3">
      <c r="A71" s="2"/>
      <c r="B71" s="2"/>
      <c r="C71" s="101" t="s">
        <v>86</v>
      </c>
      <c r="D71" s="101"/>
      <c r="E71" s="101"/>
      <c r="F71" s="240">
        <f>F56/F68</f>
        <v>0.27111810833173061</v>
      </c>
      <c r="G71" s="241"/>
      <c r="H71" s="241"/>
      <c r="I71" s="241"/>
      <c r="J71" s="241"/>
      <c r="K71" s="241"/>
      <c r="L71" s="241"/>
      <c r="M71" s="241"/>
      <c r="N71" s="241"/>
    </row>
  </sheetData>
  <mergeCells count="79">
    <mergeCell ref="O5:O7"/>
    <mergeCell ref="O9:O16"/>
    <mergeCell ref="J2:J69"/>
    <mergeCell ref="C18:D18"/>
    <mergeCell ref="E18:F18"/>
    <mergeCell ref="G18:H18"/>
    <mergeCell ref="M18:N18"/>
    <mergeCell ref="K1:N1"/>
    <mergeCell ref="K2:K3"/>
    <mergeCell ref="L2:N2"/>
    <mergeCell ref="A69:E69"/>
    <mergeCell ref="C71:E71"/>
    <mergeCell ref="A63:B63"/>
    <mergeCell ref="A64:B64"/>
    <mergeCell ref="A65:B65"/>
    <mergeCell ref="A66:B66"/>
    <mergeCell ref="A67:B67"/>
    <mergeCell ref="A68:B68"/>
    <mergeCell ref="A55:B55"/>
    <mergeCell ref="A56:B56"/>
    <mergeCell ref="A57:A59"/>
    <mergeCell ref="A60:B60"/>
    <mergeCell ref="A61:B61"/>
    <mergeCell ref="A62:B62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4:B34"/>
    <mergeCell ref="A35:B35"/>
    <mergeCell ref="A36:B36"/>
    <mergeCell ref="A37:B37"/>
    <mergeCell ref="A38:B38"/>
    <mergeCell ref="A39:A42"/>
    <mergeCell ref="A28:B28"/>
    <mergeCell ref="A29:B29"/>
    <mergeCell ref="A30:B30"/>
    <mergeCell ref="A31:B31"/>
    <mergeCell ref="A32:B32"/>
    <mergeCell ref="A33:B33"/>
    <mergeCell ref="A22:B22"/>
    <mergeCell ref="A23:B23"/>
    <mergeCell ref="A24:B24"/>
    <mergeCell ref="A25:B25"/>
    <mergeCell ref="A26:B26"/>
    <mergeCell ref="A27:B27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4:B4"/>
    <mergeCell ref="A5:B5"/>
    <mergeCell ref="A6:B6"/>
    <mergeCell ref="A7:B7"/>
    <mergeCell ref="A8:B8"/>
    <mergeCell ref="A9:B9"/>
    <mergeCell ref="E1:I1"/>
    <mergeCell ref="A2:B3"/>
    <mergeCell ref="C2:C3"/>
    <mergeCell ref="D2:D3"/>
    <mergeCell ref="E2:E3"/>
    <mergeCell ref="F2:F3"/>
    <mergeCell ref="G2:I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du Projet</vt:lpstr>
      <vt:lpstr>Budget plus €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EDSON</dc:creator>
  <cp:lastModifiedBy>utilisateur</cp:lastModifiedBy>
  <cp:lastPrinted>2021-06-30T07:43:27Z</cp:lastPrinted>
  <dcterms:created xsi:type="dcterms:W3CDTF">2021-05-06T09:26:52Z</dcterms:created>
  <dcterms:modified xsi:type="dcterms:W3CDTF">2021-07-23T16:51:32Z</dcterms:modified>
</cp:coreProperties>
</file>